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windm\Spisova_sluzba\Veřejné zakázky a poptávky\2026 VZMR\2026_13 Výměna bran DM - Pardubice, Gorkého 350\Zadání\"/>
    </mc:Choice>
  </mc:AlternateContent>
  <xr:revisionPtr revIDLastSave="0" documentId="13_ncr:1_{B3FBF99C-734A-4413-92DD-E3A8B137837C}" xr6:coauthVersionLast="47" xr6:coauthVersionMax="47" xr10:uidLastSave="{00000000-0000-0000-0000-000000000000}"/>
  <workbookProtection lockStructure="1"/>
  <bookViews>
    <workbookView xWindow="6750" yWindow="0" windowWidth="29895" windowHeight="20880" activeTab="1" xr2:uid="{00000000-000D-0000-FFFF-FFFF00000000}"/>
  </bookViews>
  <sheets>
    <sheet name="Rekapitulace stavby" sheetId="1" r:id="rId1"/>
    <sheet name="2026-13 - Osazení vjezdov..." sheetId="2" r:id="rId2"/>
  </sheets>
  <definedNames>
    <definedName name="_xlnm._FilterDatabase" localSheetId="1" hidden="1">'2026-13 - Osazení vjezdov...'!$C$125:$K$229</definedName>
    <definedName name="_xlnm.Print_Titles" localSheetId="1">'2026-13 - Osazení vjezdov...'!$125:$125</definedName>
    <definedName name="_xlnm.Print_Titles" localSheetId="0">'Rekapitulace stavby'!$92:$92</definedName>
    <definedName name="_xlnm.Print_Area" localSheetId="1">'2026-13 - Osazení vjezdov...'!$C$4:$J$76,'2026-13 - Osazení vjezdov...'!$C$82:$J$109,'2026-13 - Osazení vjezdov...'!$C$115:$K$229</definedName>
    <definedName name="_xlnm.Print_Area" localSheetId="0">'Rekapitulace stavby'!$D$4:$AO$76,'Rekapitulace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2" i="2" l="1"/>
  <c r="F12" i="2"/>
  <c r="F10" i="2"/>
  <c r="F14" i="2"/>
  <c r="F13" i="2"/>
  <c r="F89" i="2"/>
  <c r="L89" i="1"/>
  <c r="J217" i="2"/>
  <c r="J35" i="2"/>
  <c r="J34" i="2"/>
  <c r="AY95" i="1" s="1"/>
  <c r="J33" i="2"/>
  <c r="AX95" i="1" s="1"/>
  <c r="BI229" i="2"/>
  <c r="BH229" i="2"/>
  <c r="BG229" i="2"/>
  <c r="BF229" i="2"/>
  <c r="T229" i="2"/>
  <c r="T228" i="2"/>
  <c r="R229" i="2"/>
  <c r="R228" i="2"/>
  <c r="P229" i="2"/>
  <c r="P228" i="2"/>
  <c r="BI226" i="2"/>
  <c r="BH226" i="2"/>
  <c r="BG226" i="2"/>
  <c r="BF226" i="2"/>
  <c r="T226" i="2"/>
  <c r="T225" i="2"/>
  <c r="T224" i="2" s="1"/>
  <c r="R226" i="2"/>
  <c r="R225" i="2"/>
  <c r="R224" i="2" s="1"/>
  <c r="P226" i="2"/>
  <c r="P225" i="2"/>
  <c r="P224" i="2" s="1"/>
  <c r="BI222" i="2"/>
  <c r="BH222" i="2"/>
  <c r="BG222" i="2"/>
  <c r="BF222" i="2"/>
  <c r="T222" i="2"/>
  <c r="R222" i="2"/>
  <c r="P222" i="2"/>
  <c r="BI220" i="2"/>
  <c r="BH220" i="2"/>
  <c r="BG220" i="2"/>
  <c r="BF220" i="2"/>
  <c r="T220" i="2"/>
  <c r="R220" i="2"/>
  <c r="P220" i="2"/>
  <c r="J103" i="2"/>
  <c r="BI216" i="2"/>
  <c r="BH216" i="2"/>
  <c r="BG216" i="2"/>
  <c r="BF216" i="2"/>
  <c r="T216" i="2"/>
  <c r="T215" i="2"/>
  <c r="R216" i="2"/>
  <c r="R215" i="2"/>
  <c r="P216" i="2"/>
  <c r="P215" i="2"/>
  <c r="BI214" i="2"/>
  <c r="BH214" i="2"/>
  <c r="BG214" i="2"/>
  <c r="BF214" i="2"/>
  <c r="T214" i="2"/>
  <c r="R214" i="2"/>
  <c r="P214" i="2"/>
  <c r="BI212" i="2"/>
  <c r="BH212" i="2"/>
  <c r="BG212" i="2"/>
  <c r="BF212" i="2"/>
  <c r="T212" i="2"/>
  <c r="R212" i="2"/>
  <c r="P212" i="2"/>
  <c r="BI211" i="2"/>
  <c r="BH211" i="2"/>
  <c r="BG211" i="2"/>
  <c r="BF211" i="2"/>
  <c r="T211" i="2"/>
  <c r="R211" i="2"/>
  <c r="P211" i="2"/>
  <c r="BI210" i="2"/>
  <c r="BH210" i="2"/>
  <c r="BG210" i="2"/>
  <c r="BF210" i="2"/>
  <c r="T210" i="2"/>
  <c r="R210" i="2"/>
  <c r="P210" i="2"/>
  <c r="BI204" i="2"/>
  <c r="BH204" i="2"/>
  <c r="BG204" i="2"/>
  <c r="BF204" i="2"/>
  <c r="T204" i="2"/>
  <c r="R204" i="2"/>
  <c r="P204" i="2"/>
  <c r="BI199" i="2"/>
  <c r="BH199" i="2"/>
  <c r="BG199" i="2"/>
  <c r="BF199" i="2"/>
  <c r="T199" i="2"/>
  <c r="R199" i="2"/>
  <c r="P199" i="2"/>
  <c r="BI195" i="2"/>
  <c r="BH195" i="2"/>
  <c r="BG195" i="2"/>
  <c r="BF195" i="2"/>
  <c r="T195" i="2"/>
  <c r="R195" i="2"/>
  <c r="P195" i="2"/>
  <c r="BI191" i="2"/>
  <c r="BH191" i="2"/>
  <c r="BG191" i="2"/>
  <c r="BF191" i="2"/>
  <c r="T191" i="2"/>
  <c r="R191" i="2"/>
  <c r="P191" i="2"/>
  <c r="BI189" i="2"/>
  <c r="BH189" i="2"/>
  <c r="BG189" i="2"/>
  <c r="BF189" i="2"/>
  <c r="T189" i="2"/>
  <c r="R189" i="2"/>
  <c r="P189" i="2"/>
  <c r="BI188" i="2"/>
  <c r="BH188" i="2"/>
  <c r="BG188" i="2"/>
  <c r="BF188" i="2"/>
  <c r="T188" i="2"/>
  <c r="R188" i="2"/>
  <c r="P188" i="2"/>
  <c r="BI187" i="2"/>
  <c r="BH187" i="2"/>
  <c r="BG187" i="2"/>
  <c r="BF187" i="2"/>
  <c r="T187" i="2"/>
  <c r="R187" i="2"/>
  <c r="P187" i="2"/>
  <c r="BI185" i="2"/>
  <c r="BH185" i="2"/>
  <c r="BG185" i="2"/>
  <c r="BF185" i="2"/>
  <c r="T185" i="2"/>
  <c r="T184" i="2"/>
  <c r="R185" i="2"/>
  <c r="R184" i="2"/>
  <c r="P185" i="2"/>
  <c r="P184" i="2" s="1"/>
  <c r="BI183" i="2"/>
  <c r="BH183" i="2"/>
  <c r="BG183" i="2"/>
  <c r="BF183" i="2"/>
  <c r="T183" i="2"/>
  <c r="R183" i="2"/>
  <c r="P183" i="2"/>
  <c r="BI181" i="2"/>
  <c r="BH181" i="2"/>
  <c r="BG181" i="2"/>
  <c r="BF181" i="2"/>
  <c r="T181" i="2"/>
  <c r="R181" i="2"/>
  <c r="P181" i="2"/>
  <c r="BI180" i="2"/>
  <c r="BH180" i="2"/>
  <c r="BG180" i="2"/>
  <c r="BF180" i="2"/>
  <c r="T180" i="2"/>
  <c r="R180" i="2"/>
  <c r="P180" i="2"/>
  <c r="BI177" i="2"/>
  <c r="BH177" i="2"/>
  <c r="BG177" i="2"/>
  <c r="BF177" i="2"/>
  <c r="T177" i="2"/>
  <c r="R177" i="2"/>
  <c r="P177" i="2"/>
  <c r="BI174" i="2"/>
  <c r="BH174" i="2"/>
  <c r="BG174" i="2"/>
  <c r="BF174" i="2"/>
  <c r="T174" i="2"/>
  <c r="R174" i="2"/>
  <c r="P174" i="2"/>
  <c r="BI173" i="2"/>
  <c r="BH173" i="2"/>
  <c r="BG173" i="2"/>
  <c r="BF173" i="2"/>
  <c r="T173" i="2"/>
  <c r="R173" i="2"/>
  <c r="P173" i="2"/>
  <c r="BI169" i="2"/>
  <c r="BH169" i="2"/>
  <c r="BG169" i="2"/>
  <c r="BF169" i="2"/>
  <c r="T169" i="2"/>
  <c r="R169" i="2"/>
  <c r="P169" i="2"/>
  <c r="BI165" i="2"/>
  <c r="BH165" i="2"/>
  <c r="BG165" i="2"/>
  <c r="BF165" i="2"/>
  <c r="T165" i="2"/>
  <c r="R165" i="2"/>
  <c r="P165" i="2"/>
  <c r="BI162" i="2"/>
  <c r="BH162" i="2"/>
  <c r="BG162" i="2"/>
  <c r="BF162" i="2"/>
  <c r="T162" i="2"/>
  <c r="R162" i="2"/>
  <c r="P162" i="2"/>
  <c r="BI159" i="2"/>
  <c r="BH159" i="2"/>
  <c r="BG159" i="2"/>
  <c r="BF159" i="2"/>
  <c r="T159" i="2"/>
  <c r="R159" i="2"/>
  <c r="P159" i="2"/>
  <c r="BI158" i="2"/>
  <c r="BH158" i="2"/>
  <c r="BG158" i="2"/>
  <c r="BF158" i="2"/>
  <c r="T158" i="2"/>
  <c r="R158" i="2"/>
  <c r="P158" i="2"/>
  <c r="BI154" i="2"/>
  <c r="BH154" i="2"/>
  <c r="BG154" i="2"/>
  <c r="BF154" i="2"/>
  <c r="T154" i="2"/>
  <c r="R154" i="2"/>
  <c r="P154" i="2"/>
  <c r="BI153" i="2"/>
  <c r="BH153" i="2"/>
  <c r="BG153" i="2"/>
  <c r="BF153" i="2"/>
  <c r="T153" i="2"/>
  <c r="R153" i="2"/>
  <c r="P153" i="2"/>
  <c r="BI150" i="2"/>
  <c r="BH150" i="2"/>
  <c r="BG150" i="2"/>
  <c r="BF150" i="2"/>
  <c r="T150" i="2"/>
  <c r="R150" i="2"/>
  <c r="P150" i="2"/>
  <c r="BI149" i="2"/>
  <c r="BH149" i="2"/>
  <c r="BG149" i="2"/>
  <c r="BF149" i="2"/>
  <c r="T149" i="2"/>
  <c r="R149" i="2"/>
  <c r="P149" i="2"/>
  <c r="BI147" i="2"/>
  <c r="BH147" i="2"/>
  <c r="BG147" i="2"/>
  <c r="BF147" i="2"/>
  <c r="T147" i="2"/>
  <c r="R147" i="2"/>
  <c r="P147" i="2"/>
  <c r="BI141" i="2"/>
  <c r="BH141" i="2"/>
  <c r="BG141" i="2"/>
  <c r="BF141" i="2"/>
  <c r="T141" i="2"/>
  <c r="R141" i="2"/>
  <c r="P141" i="2"/>
  <c r="BI139" i="2"/>
  <c r="BH139" i="2"/>
  <c r="BG139" i="2"/>
  <c r="BF139" i="2"/>
  <c r="T139" i="2"/>
  <c r="R139" i="2"/>
  <c r="P139" i="2"/>
  <c r="BI137" i="2"/>
  <c r="BH137" i="2"/>
  <c r="BG137" i="2"/>
  <c r="BF137" i="2"/>
  <c r="T137" i="2"/>
  <c r="R137" i="2"/>
  <c r="P137" i="2"/>
  <c r="BI136" i="2"/>
  <c r="BH136" i="2"/>
  <c r="BG136" i="2"/>
  <c r="BF136" i="2"/>
  <c r="T136" i="2"/>
  <c r="R136" i="2"/>
  <c r="P136" i="2"/>
  <c r="BI135" i="2"/>
  <c r="BH135" i="2"/>
  <c r="BG135" i="2"/>
  <c r="BF135" i="2"/>
  <c r="T135" i="2"/>
  <c r="R135" i="2"/>
  <c r="P135" i="2"/>
  <c r="BI130" i="2"/>
  <c r="BH130" i="2"/>
  <c r="BG130" i="2"/>
  <c r="BF130" i="2"/>
  <c r="T130" i="2"/>
  <c r="R130" i="2"/>
  <c r="P130" i="2"/>
  <c r="BI129" i="2"/>
  <c r="BH129" i="2"/>
  <c r="BG129" i="2"/>
  <c r="BF129" i="2"/>
  <c r="T129" i="2"/>
  <c r="R129" i="2"/>
  <c r="P129" i="2"/>
  <c r="F120" i="2"/>
  <c r="E118" i="2"/>
  <c r="F87" i="2"/>
  <c r="E85" i="2"/>
  <c r="J22" i="2"/>
  <c r="E22" i="2"/>
  <c r="J123" i="2"/>
  <c r="J21" i="2"/>
  <c r="J19" i="2"/>
  <c r="E19" i="2"/>
  <c r="J122" i="2" s="1"/>
  <c r="J18" i="2"/>
  <c r="J16" i="2"/>
  <c r="E16" i="2"/>
  <c r="F90" i="2"/>
  <c r="J15" i="2"/>
  <c r="J10" i="2"/>
  <c r="J120" i="2" s="1"/>
  <c r="L90" i="1"/>
  <c r="AM90" i="1"/>
  <c r="AM89" i="1"/>
  <c r="AM87" i="1"/>
  <c r="L87" i="1"/>
  <c r="L85" i="1"/>
  <c r="L84" i="1"/>
  <c r="BK229" i="2"/>
  <c r="J229" i="2"/>
  <c r="BK226" i="2"/>
  <c r="J226" i="2"/>
  <c r="BK222" i="2"/>
  <c r="BK220" i="2"/>
  <c r="J220" i="2"/>
  <c r="BK216" i="2"/>
  <c r="J216" i="2"/>
  <c r="BK214" i="2"/>
  <c r="J214" i="2"/>
  <c r="BK212" i="2"/>
  <c r="BK211" i="2"/>
  <c r="J210" i="2"/>
  <c r="BK204" i="2"/>
  <c r="J204" i="2"/>
  <c r="BK199" i="2"/>
  <c r="J199" i="2"/>
  <c r="BK195" i="2"/>
  <c r="BK191" i="2"/>
  <c r="J189" i="2"/>
  <c r="BK188" i="2"/>
  <c r="J187" i="2"/>
  <c r="BK185" i="2"/>
  <c r="J185" i="2"/>
  <c r="J183" i="2"/>
  <c r="BK181" i="2"/>
  <c r="BK180" i="2"/>
  <c r="BK177" i="2"/>
  <c r="J174" i="2"/>
  <c r="BK173" i="2"/>
  <c r="J173" i="2"/>
  <c r="BK169" i="2"/>
  <c r="J165" i="2"/>
  <c r="BK162" i="2"/>
  <c r="J162" i="2"/>
  <c r="BK159" i="2"/>
  <c r="J159" i="2"/>
  <c r="BK158" i="2"/>
  <c r="J158" i="2"/>
  <c r="BK154" i="2"/>
  <c r="J154" i="2"/>
  <c r="BK153" i="2"/>
  <c r="BK150" i="2"/>
  <c r="J150" i="2"/>
  <c r="BK149" i="2"/>
  <c r="J149" i="2"/>
  <c r="BK147" i="2"/>
  <c r="J147" i="2"/>
  <c r="BK141" i="2"/>
  <c r="J141" i="2"/>
  <c r="BK139" i="2"/>
  <c r="BK137" i="2"/>
  <c r="BK136" i="2"/>
  <c r="J136" i="2"/>
  <c r="BK135" i="2"/>
  <c r="BK130" i="2"/>
  <c r="J129" i="2"/>
  <c r="AS94" i="1"/>
  <c r="J222" i="2"/>
  <c r="J212" i="2"/>
  <c r="J211" i="2"/>
  <c r="BK210" i="2"/>
  <c r="J195" i="2"/>
  <c r="J191" i="2"/>
  <c r="BK189" i="2"/>
  <c r="J188" i="2"/>
  <c r="BK187" i="2"/>
  <c r="BK183" i="2"/>
  <c r="J181" i="2"/>
  <c r="J180" i="2"/>
  <c r="J177" i="2"/>
  <c r="BK174" i="2"/>
  <c r="J169" i="2"/>
  <c r="BK165" i="2"/>
  <c r="J153" i="2"/>
  <c r="J139" i="2"/>
  <c r="J137" i="2"/>
  <c r="J135" i="2"/>
  <c r="J130" i="2"/>
  <c r="BK129" i="2"/>
  <c r="BK128" i="2" l="1"/>
  <c r="J128" i="2" s="1"/>
  <c r="J96" i="2" s="1"/>
  <c r="P128" i="2"/>
  <c r="R128" i="2"/>
  <c r="T128" i="2"/>
  <c r="BK140" i="2"/>
  <c r="J140" i="2"/>
  <c r="J97" i="2"/>
  <c r="P140" i="2"/>
  <c r="R140" i="2"/>
  <c r="R127" i="2" s="1"/>
  <c r="R126" i="2" s="1"/>
  <c r="T140" i="2"/>
  <c r="BK152" i="2"/>
  <c r="J152" i="2"/>
  <c r="J98" i="2"/>
  <c r="P152" i="2"/>
  <c r="R152" i="2"/>
  <c r="T152" i="2"/>
  <c r="BK186" i="2"/>
  <c r="J186" i="2"/>
  <c r="J100" i="2"/>
  <c r="P186" i="2"/>
  <c r="R186" i="2"/>
  <c r="T186" i="2"/>
  <c r="BK209" i="2"/>
  <c r="J209" i="2"/>
  <c r="J101" i="2"/>
  <c r="P209" i="2"/>
  <c r="R209" i="2"/>
  <c r="T209" i="2"/>
  <c r="BK219" i="2"/>
  <c r="J219" i="2" s="1"/>
  <c r="J105" i="2" s="1"/>
  <c r="P219" i="2"/>
  <c r="P218" i="2"/>
  <c r="R219" i="2"/>
  <c r="R218" i="2"/>
  <c r="T219" i="2"/>
  <c r="T218" i="2" s="1"/>
  <c r="F123" i="2"/>
  <c r="BE141" i="2"/>
  <c r="BE147" i="2"/>
  <c r="BE149" i="2"/>
  <c r="BE153" i="2"/>
  <c r="BE158" i="2"/>
  <c r="BE159" i="2"/>
  <c r="BE173" i="2"/>
  <c r="BE185" i="2"/>
  <c r="BE204" i="2"/>
  <c r="BE214" i="2"/>
  <c r="BE216" i="2"/>
  <c r="J87" i="2"/>
  <c r="J89" i="2"/>
  <c r="J90" i="2"/>
  <c r="BE129" i="2"/>
  <c r="BE130" i="2"/>
  <c r="BE135" i="2"/>
  <c r="BE136" i="2"/>
  <c r="BE137" i="2"/>
  <c r="BE139" i="2"/>
  <c r="BE150" i="2"/>
  <c r="BE154" i="2"/>
  <c r="BE162" i="2"/>
  <c r="BE165" i="2"/>
  <c r="BE169" i="2"/>
  <c r="BE174" i="2"/>
  <c r="BE177" i="2"/>
  <c r="BE180" i="2"/>
  <c r="BE181" i="2"/>
  <c r="BE183" i="2"/>
  <c r="BE187" i="2"/>
  <c r="BE188" i="2"/>
  <c r="BE189" i="2"/>
  <c r="BE191" i="2"/>
  <c r="BE195" i="2"/>
  <c r="BE199" i="2"/>
  <c r="BE210" i="2"/>
  <c r="BE211" i="2"/>
  <c r="BE212" i="2"/>
  <c r="BE220" i="2"/>
  <c r="BE222" i="2"/>
  <c r="BE226" i="2"/>
  <c r="BE229" i="2"/>
  <c r="BK184" i="2"/>
  <c r="J184" i="2"/>
  <c r="J99" i="2"/>
  <c r="BK215" i="2"/>
  <c r="J215" i="2"/>
  <c r="J102" i="2"/>
  <c r="BK225" i="2"/>
  <c r="J225" i="2"/>
  <c r="J107" i="2"/>
  <c r="BK228" i="2"/>
  <c r="J228" i="2"/>
  <c r="J108" i="2"/>
  <c r="F34" i="2"/>
  <c r="BC95" i="1" s="1"/>
  <c r="BC94" i="1" s="1"/>
  <c r="W32" i="1" s="1"/>
  <c r="J32" i="2"/>
  <c r="AW95" i="1" s="1"/>
  <c r="F32" i="2"/>
  <c r="BA95" i="1" s="1"/>
  <c r="BA94" i="1" s="1"/>
  <c r="W30" i="1" s="1"/>
  <c r="F33" i="2"/>
  <c r="BB95" i="1" s="1"/>
  <c r="BB94" i="1" s="1"/>
  <c r="W31" i="1" s="1"/>
  <c r="F35" i="2"/>
  <c r="BD95" i="1" s="1"/>
  <c r="BD94" i="1" s="1"/>
  <c r="W33" i="1" s="1"/>
  <c r="T127" i="2" l="1"/>
  <c r="T126" i="2" s="1"/>
  <c r="P127" i="2"/>
  <c r="P126" i="2"/>
  <c r="AU95" i="1"/>
  <c r="AU94" i="1" s="1"/>
  <c r="BK127" i="2"/>
  <c r="J127" i="2" s="1"/>
  <c r="J95" i="2" s="1"/>
  <c r="BK218" i="2"/>
  <c r="J218" i="2"/>
  <c r="J104" i="2"/>
  <c r="BK224" i="2"/>
  <c r="J224" i="2"/>
  <c r="J106" i="2" s="1"/>
  <c r="AW94" i="1"/>
  <c r="AK30" i="1" s="1"/>
  <c r="AY94" i="1"/>
  <c r="J31" i="2"/>
  <c r="AV95" i="1" s="1"/>
  <c r="AT95" i="1" s="1"/>
  <c r="AX94" i="1"/>
  <c r="F31" i="2"/>
  <c r="AZ95" i="1" s="1"/>
  <c r="AZ94" i="1" s="1"/>
  <c r="AV94" i="1" s="1"/>
  <c r="AK29" i="1" s="1"/>
  <c r="BK126" i="2" l="1"/>
  <c r="J126" i="2" s="1"/>
  <c r="J94" i="2" s="1"/>
  <c r="AT94" i="1"/>
  <c r="W29" i="1"/>
  <c r="J28" i="2" l="1"/>
  <c r="AG95" i="1" s="1"/>
  <c r="AG94" i="1" s="1"/>
  <c r="AK26" i="1" s="1"/>
  <c r="AK35" i="1" s="1"/>
  <c r="AN94" i="1" l="1"/>
  <c r="J37" i="2"/>
  <c r="AN95" i="1"/>
</calcChain>
</file>

<file path=xl/sharedStrings.xml><?xml version="1.0" encoding="utf-8"?>
<sst xmlns="http://schemas.openxmlformats.org/spreadsheetml/2006/main" count="1390" uniqueCount="340">
  <si>
    <t>Export Komplet</t>
  </si>
  <si>
    <t/>
  </si>
  <si>
    <t>2.0</t>
  </si>
  <si>
    <t>ZAMOK</t>
  </si>
  <si>
    <t>False</t>
  </si>
  <si>
    <t>{01fd5293-dda8-439c-bfc7-573c3a913534}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</si>
  <si>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</si>
  <si>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</si>
  <si>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</si>
  <si>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</si>
  <si>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</si>
  <si>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</si>
  <si>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</si>
  <si>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</si>
  <si>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2026-29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</si>
  <si>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</si>
  <si>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</si>
  <si>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Osazení vjezdových bran a související práce - Pardubice, Gorkého</t>
  </si>
  <si>
    <t>KSO:</t>
  </si>
  <si>
    <t>CC-CZ:</t>
  </si>
  <si>
    <t>Místo:</t>
  </si>
  <si>
    <t>Datum:</t>
  </si>
  <si>
    <t>Zadavatel:</t>
  </si>
  <si>
    <t>IČ:</t>
  </si>
  <si>
    <t>DIČ:</t>
  </si>
  <si>
    <t>Uchazeč:</t>
  </si>
  <si>
    <t>Vyplň údaj</t>
  </si>
  <si>
    <t>Projektant:</t>
  </si>
  <si>
    <t xml:space="preserve"> 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</si>
  <si>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</si>
  <si>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</si>
  <si>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</si>
  <si>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</si>
  <si>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</si>
  <si>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</si>
  <si>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</si>
  <si>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</si>
  <si>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</si>
  <si>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</si>
  <si>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</si>
  <si>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</si>
  <si>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</si>
  <si>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</si>
  <si>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</si>
  <si>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</si>
  <si>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</si>
  <si>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</si>
  <si>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</si>
  <si>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</si>
  <si>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</si>
  <si>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</si>
  <si>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</si>
  <si>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</si>
  <si>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</si>
  <si>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</si>
  <si>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</si>
  <si>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</si>
  <si>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</si>
  <si>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</si>
  <si>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</si>
  <si>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</si>
  <si>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</si>
  <si>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</si>
  <si>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</si>
  <si>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</si>
  <si>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</si>
  <si>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</si>
  <si>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</si>
  <si>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</si>
  <si>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</si>
  <si>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</si>
  <si>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</si>
  <si>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</si>
  <si>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</si>
  <si>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</si>
  <si>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</si>
  <si>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</si>
  <si>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</si>
  <si>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</si>
  <si>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</si>
  <si>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</si>
  <si>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</si>
  <si>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</si>
  <si>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</si>
  <si>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</si>
  <si>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</si>
  <si>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</si>
  <si>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</si>
  <si>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</si>
  <si>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</si>
  <si>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5 - Komunikace pozemní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</si>
  <si>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</si>
  <si>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</si>
  <si>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</si>
  <si>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</si>
  <si>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>M - Práce a dodávky M</t>
  </si>
  <si>
    <t xml:space="preserve">    46-M - Zemní práce při extr.mont.pracích</t>
  </si>
  <si>
    <t>VRN - Vedlejší rozpočtové náklady</t>
  </si>
  <si>
    <t xml:space="preserve">    VRN1 - Průzkumné, zeměměřičské a projektové práce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</si>
  <si>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</si>
  <si>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</si>
  <si>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</si>
  <si>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</si>
  <si>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</si>
  <si>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</si>
  <si>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</si>
  <si>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</si>
  <si>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</si>
  <si>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</si>
  <si>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</si>
  <si>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</si>
  <si>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</si>
  <si>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</si>
  <si>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</si>
  <si>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</si>
  <si>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</si>
  <si>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</si>
  <si>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</si>
  <si>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113107042</t>
  </si>
  <si>
    <t>Odstranění podkladu živičných tl přes 50 do 100 mm při překopech ručně</t>
  </si>
  <si>
    <t>m2</t>
  </si>
  <si>
    <t>CS ÚRS 2026 02</t>
  </si>
  <si>
    <t>4</t>
  </si>
  <si>
    <t>795574927</t>
  </si>
  <si>
    <t>131251100</t>
  </si>
  <si>
    <t>Hloubení jam nezapažených v hornině třídy těžitelnosti I skupiny 3 objem do 20 m3 strojně</t>
  </si>
  <si>
    <t>m3</t>
  </si>
  <si>
    <t>-1744957849</t>
  </si>
  <si>
    <t>VV</t>
  </si>
  <si>
    <t>"základové patky"</t>
  </si>
  <si>
    <t>"východní brána" 1,0*1,0*1,0*3</t>
  </si>
  <si>
    <t>"západní brána" 1,0*1,0*1,0*2</t>
  </si>
  <si>
    <t>Součet</t>
  </si>
  <si>
    <t>3</t>
  </si>
  <si>
    <t>139001101</t>
  </si>
  <si>
    <t>Příplatek za ztížení vykopávky v blízkosti podzemního vedení</t>
  </si>
  <si>
    <t>-1784122356</t>
  </si>
  <si>
    <t>162751117</t>
  </si>
  <si>
    <t>Vodorovné přemístění přes 9 000 do 10000 m výkopku/sypaniny z horniny třídy těžitelnosti I skupiny 1 až 3</t>
  </si>
  <si>
    <t>-350787396</t>
  </si>
  <si>
    <t>5</t>
  </si>
  <si>
    <t>171201231</t>
  </si>
  <si>
    <t>Poplatek za předání recyklačnímu zařízení zeminy a kamení kód odpadu 17 05 04</t>
  </si>
  <si>
    <t>t</t>
  </si>
  <si>
    <t>-830529794</t>
  </si>
  <si>
    <t>5*1,7 'Přepočtené koeficientem množství</t>
  </si>
  <si>
    <t>6</t>
  </si>
  <si>
    <t>171251201</t>
  </si>
  <si>
    <t>Uložení sypaniny na skládky nebo meziskládky</t>
  </si>
  <si>
    <t>385106402</t>
  </si>
  <si>
    <t>Zakládání</t>
  </si>
  <si>
    <t>7</t>
  </si>
  <si>
    <t>275313611</t>
  </si>
  <si>
    <t>Základové patky z betonu tř. C 16/20</t>
  </si>
  <si>
    <t>-1418006834</t>
  </si>
  <si>
    <t>"základové patky, do rostlého terénu +10%"</t>
  </si>
  <si>
    <t>5*1,1 'Přepočtené koeficientem množství</t>
  </si>
  <si>
    <t>8</t>
  </si>
  <si>
    <t>275351121</t>
  </si>
  <si>
    <t>Zřízení bednění základových patek pravoúhlého</t>
  </si>
  <si>
    <t>-421268836</t>
  </si>
  <si>
    <t>1,0*4*1,0*5</t>
  </si>
  <si>
    <t>9</t>
  </si>
  <si>
    <t>275351122</t>
  </si>
  <si>
    <t>Odstranění bednění základových patek pravoúhlého</t>
  </si>
  <si>
    <t>-936666425</t>
  </si>
  <si>
    <t>10</t>
  </si>
  <si>
    <t>275361821</t>
  </si>
  <si>
    <t>Výztuž základových patek betonářskou ocelí 10 505 (R)</t>
  </si>
  <si>
    <t>-397306730</t>
  </si>
  <si>
    <t xml:space="preserve">"patky, odhad vyztužení 50kg/m3" 50,0/1000*5,0 </t>
  </si>
  <si>
    <t>Svislé a kompletní konstrukce</t>
  </si>
  <si>
    <t>11</t>
  </si>
  <si>
    <t>338171113</t>
  </si>
  <si>
    <t>Osazování sloupků a vzpěr plotových ocelových v do 2 m se zabetonováním</t>
  </si>
  <si>
    <t>kus</t>
  </si>
  <si>
    <t>83081206</t>
  </si>
  <si>
    <t>M</t>
  </si>
  <si>
    <t>5534218R1</t>
  </si>
  <si>
    <t>plotový sloupek s průřezem 100x100x3 dl. 2,0m s patkou pozinkovaný pro kotvení do betonu</t>
  </si>
  <si>
    <t>-1050526944</t>
  </si>
  <si>
    <t>"východní brána" 3</t>
  </si>
  <si>
    <t>"západní brána" 2</t>
  </si>
  <si>
    <t>13</t>
  </si>
  <si>
    <t>348101220</t>
  </si>
  <si>
    <t>Osazení vrat nebo vrátek k oplocení na ocelové sloupky pl přes 2 do 4 m2</t>
  </si>
  <si>
    <t>1052166312</t>
  </si>
  <si>
    <t>14</t>
  </si>
  <si>
    <t>5534233R1</t>
  </si>
  <si>
    <t>branka plotová jednokřídlá s výplní tahokovem pozinkovaná, rozměr 1200x1900mm</t>
  </si>
  <si>
    <t>-2068854386</t>
  </si>
  <si>
    <t>"Příslušenství: stavitelné panty, klika, zámek, 3 klíče, zajišťovací kolík"</t>
  </si>
  <si>
    <t>"východní brána" 1</t>
  </si>
  <si>
    <t>15</t>
  </si>
  <si>
    <t>5534233R2</t>
  </si>
  <si>
    <t>branka plotová jednokřídlá s výplní tahokovem pozinkovaná, rozměr 1550x1900mm</t>
  </si>
  <si>
    <t>-1736487175</t>
  </si>
  <si>
    <t>"západní brána" 1</t>
  </si>
  <si>
    <t>16</t>
  </si>
  <si>
    <t>348171130</t>
  </si>
  <si>
    <t>Montáž rámového oplocení v přes 1,5 do 2 m</t>
  </si>
  <si>
    <t>m</t>
  </si>
  <si>
    <t>322762199</t>
  </si>
  <si>
    <t>"východní brána" 0,52+1,07</t>
  </si>
  <si>
    <t>"západní brána" 1,9</t>
  </si>
  <si>
    <t>17</t>
  </si>
  <si>
    <t>1594500R1</t>
  </si>
  <si>
    <t>pole plotové z profilů s výplní tahokovem pozinkované</t>
  </si>
  <si>
    <t>-853043791</t>
  </si>
  <si>
    <t>"východní brána" (0,52+1,07)*1,9</t>
  </si>
  <si>
    <t>"západní brána" 1,9*1,9</t>
  </si>
  <si>
    <t>18</t>
  </si>
  <si>
    <t>348172214</t>
  </si>
  <si>
    <t>Montáž vjezdových bran samonosných dvoukřídlových pl přes 5 m2 do 10 m2</t>
  </si>
  <si>
    <t>809234180</t>
  </si>
  <si>
    <t>19</t>
  </si>
  <si>
    <t>5534234R1</t>
  </si>
  <si>
    <t>brána plotová dvoukřídlá Pz včetně výplně z tahokovu 4000x1900mm</t>
  </si>
  <si>
    <t>-52790295</t>
  </si>
  <si>
    <t>20</t>
  </si>
  <si>
    <t>5534234R2</t>
  </si>
  <si>
    <t>brána plotová dvoukřídlá Pz včetně výplně z tahokovu 3500x1900mm</t>
  </si>
  <si>
    <t>1270629517</t>
  </si>
  <si>
    <t>348172911</t>
  </si>
  <si>
    <t>Montáž pohonu pro bránu</t>
  </si>
  <si>
    <t>1501454162</t>
  </si>
  <si>
    <t>22</t>
  </si>
  <si>
    <t>3665200R1</t>
  </si>
  <si>
    <t>sada pohonu pro dvoukřídlou bránu vč. příslušenství</t>
  </si>
  <si>
    <t>sada</t>
  </si>
  <si>
    <t>331306828</t>
  </si>
  <si>
    <t>23</t>
  </si>
  <si>
    <t>3481729R1</t>
  </si>
  <si>
    <t xml:space="preserve">Dopojení instalací čteček a propojení </t>
  </si>
  <si>
    <t>kpl</t>
  </si>
  <si>
    <t>-479268958</t>
  </si>
  <si>
    <t>Komunikace pozemní</t>
  </si>
  <si>
    <t>24</t>
  </si>
  <si>
    <t>566901161</t>
  </si>
  <si>
    <t>Vyspravení podkladu po překopech inženýrských sítí plochy do 15 m2 obalovaným kamenivem ACP tl. 100 mm</t>
  </si>
  <si>
    <t>1077021695</t>
  </si>
  <si>
    <t>Ostatní konstrukce a práce, bourání</t>
  </si>
  <si>
    <t>25</t>
  </si>
  <si>
    <t>919121223</t>
  </si>
  <si>
    <t>Těsnění spár zálivkou za studena pro komůrky š 15 mm hl 30 mm bez těsnicího profilu</t>
  </si>
  <si>
    <t>1381841478</t>
  </si>
  <si>
    <t>26</t>
  </si>
  <si>
    <t>919735112</t>
  </si>
  <si>
    <t>Řezání stávajícího živičného krytu hl přes 50 do 100 mm</t>
  </si>
  <si>
    <t>655691531</t>
  </si>
  <si>
    <t>27</t>
  </si>
  <si>
    <t>953961213</t>
  </si>
  <si>
    <t>Kotva chemickou patronou M 12 hl 110 mm do betonu, ŽB nebo kamene s vyvrtáním otvoru</t>
  </si>
  <si>
    <t>1716471434</t>
  </si>
  <si>
    <t>"kotvení sloupků, á 4ks/1 sloupek" 4*5</t>
  </si>
  <si>
    <t>28</t>
  </si>
  <si>
    <t>966071711</t>
  </si>
  <si>
    <t>Bourání sloupků a vzpěr plotových ocelových do 2,5 m zabetonovaných</t>
  </si>
  <si>
    <t>1032251145</t>
  </si>
  <si>
    <t>"východní brána" 2</t>
  </si>
  <si>
    <t>29</t>
  </si>
  <si>
    <t>966072811</t>
  </si>
  <si>
    <t>Rozebrání rámového oplocení na ocelové sloupky v přes 1 do 2 m</t>
  </si>
  <si>
    <t>-953616929</t>
  </si>
  <si>
    <t>"východní brána" 2,4</t>
  </si>
  <si>
    <t>30</t>
  </si>
  <si>
    <t>966073810</t>
  </si>
  <si>
    <t>Rozebrání vrat a vrátek k oplocení pl do 2 m2</t>
  </si>
  <si>
    <t>1497884745</t>
  </si>
  <si>
    <t>"branky"</t>
  </si>
  <si>
    <t>"východní brána"1</t>
  </si>
  <si>
    <t>31</t>
  </si>
  <si>
    <t>966073811</t>
  </si>
  <si>
    <t>Rozebrání vrat a vrátek k oplocení pl přes 2 do 6 m2</t>
  </si>
  <si>
    <t>-55701684</t>
  </si>
  <si>
    <t>"brány"</t>
  </si>
  <si>
    <t>997</t>
  </si>
  <si>
    <t>Přesun sutě</t>
  </si>
  <si>
    <t>32</t>
  </si>
  <si>
    <t>997013875</t>
  </si>
  <si>
    <t>Poplatek za předání recyklačnímu zařízení stavebního odpadu asfaltového bez obsahu dehtu kód odpadu 17 03 02</t>
  </si>
  <si>
    <t>981749781</t>
  </si>
  <si>
    <t>33</t>
  </si>
  <si>
    <t>997221561</t>
  </si>
  <si>
    <t>Vodorovná doprava suti z kusových materiálů do 1 km</t>
  </si>
  <si>
    <t>844476561</t>
  </si>
  <si>
    <t>34</t>
  </si>
  <si>
    <t>997221569</t>
  </si>
  <si>
    <t>Příplatek ZKD 1 km u vodorovné dopravy suti z kusových materiálů</t>
  </si>
  <si>
    <t>574362378</t>
  </si>
  <si>
    <t>3,704*9 'Přepočtené koeficientem množství</t>
  </si>
  <si>
    <t>35</t>
  </si>
  <si>
    <t>997221612</t>
  </si>
  <si>
    <t>Nakládání vybouraných hmot z bourání komunikací na dopravní prostředky pro vodorovnou dopravu</t>
  </si>
  <si>
    <t>476219619</t>
  </si>
  <si>
    <t>998</t>
  </si>
  <si>
    <t>Přesun hmot</t>
  </si>
  <si>
    <t>36</t>
  </si>
  <si>
    <t>998232110</t>
  </si>
  <si>
    <t>Přesun hmot pro oplocení zděné z cihel nebo tvárnic v do 3 m</t>
  </si>
  <si>
    <t>-1556929067</t>
  </si>
  <si>
    <t>PSV</t>
  </si>
  <si>
    <t>Práce a dodávky PSV</t>
  </si>
  <si>
    <t>Práce a dodávky M</t>
  </si>
  <si>
    <t>46-M</t>
  </si>
  <si>
    <t>Zemní práce při extr.mont.pracích</t>
  </si>
  <si>
    <t>37</t>
  </si>
  <si>
    <t>460791211</t>
  </si>
  <si>
    <t>Uložení ochranných trubek plastových ohebných do rýhy bez obsypu D do 32 mm</t>
  </si>
  <si>
    <t>64</t>
  </si>
  <si>
    <t>-403845018</t>
  </si>
  <si>
    <t>"východní brána, kabel na ovládání" 15,0</t>
  </si>
  <si>
    <t>38</t>
  </si>
  <si>
    <t>34571052</t>
  </si>
  <si>
    <t>trubka elektroinstalační ohebná EN 500 86-1141 (chránička) D 28,4 /34,5mm</t>
  </si>
  <si>
    <t>128</t>
  </si>
  <si>
    <t>1171630713</t>
  </si>
  <si>
    <t>15*1,03 'Přepočtené koeficientem množství</t>
  </si>
  <si>
    <t>VRN</t>
  </si>
  <si>
    <t>Vedlejší rozpočtové náklady</t>
  </si>
  <si>
    <t>VRN1</t>
  </si>
  <si>
    <t>Průzkumné, zeměměřičské a projektové práce</t>
  </si>
  <si>
    <t>39</t>
  </si>
  <si>
    <t>013294000</t>
  </si>
  <si>
    <t>Ostatní dokumentace stavby</t>
  </si>
  <si>
    <t>1024</t>
  </si>
  <si>
    <t>924679116</t>
  </si>
  <si>
    <t>"výrobní dokumentace oplocení a bran" 1</t>
  </si>
  <si>
    <t>VRN3</t>
  </si>
  <si>
    <t>Zařízení staveniště</t>
  </si>
  <si>
    <t>40</t>
  </si>
  <si>
    <t>030001000</t>
  </si>
  <si>
    <t>1092240905</t>
  </si>
  <si>
    <t>Domov mládeže a školní jídelna Pardubice</t>
  </si>
  <si>
    <t>Pardubice, Gorkého 350</t>
  </si>
  <si>
    <t>CZ48161071</t>
  </si>
  <si>
    <t>Rožkova 331, Zelené Předměstí</t>
  </si>
  <si>
    <t>530 02 Pardubice</t>
  </si>
  <si>
    <t>2026-13</t>
  </si>
  <si>
    <t xml:space="preserve"> astalon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</si>
</sst>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sz val="10"/>
      <name val="Arial CE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4" fontId="24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2" fillId="0" borderId="22" xfId="0" applyFont="1" applyBorder="1" applyAlignment="1">
      <alignment horizontal="center" vertical="center"/>
    </xf>
    <xf numFmtId="49" fontId="22" fillId="0" borderId="22" xfId="0" applyNumberFormat="1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center" wrapText="1"/>
    </xf>
    <xf numFmtId="167" fontId="22" fillId="0" borderId="22" xfId="0" applyNumberFormat="1" applyFont="1" applyBorder="1" applyAlignment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4" fillId="0" borderId="22" xfId="0" applyFont="1" applyBorder="1" applyAlignment="1">
      <alignment horizontal="center" vertical="center"/>
    </xf>
    <xf numFmtId="49" fontId="34" fillId="0" borderId="22" xfId="0" applyNumberFormat="1" applyFont="1" applyBorder="1" applyAlignment="1">
      <alignment horizontal="left" vertical="center" wrapText="1"/>
    </xf>
    <xf numFmtId="0" fontId="34" fillId="0" borderId="22" xfId="0" applyFont="1" applyBorder="1" applyAlignment="1">
      <alignment horizontal="left" vertical="center" wrapText="1"/>
    </xf>
    <xf numFmtId="0" fontId="34" fillId="0" borderId="22" xfId="0" applyFont="1" applyBorder="1" applyAlignment="1">
      <alignment horizontal="center" vertical="center" wrapText="1"/>
    </xf>
    <xf numFmtId="167" fontId="34" fillId="0" borderId="22" xfId="0" applyNumberFormat="1" applyFont="1" applyBorder="1" applyAlignment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Alignment="1">
      <alignment horizontal="center" vertical="center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14" fontId="2" fillId="2" borderId="0" xfId="0" applyNumberFormat="1" applyFont="1" applyFill="1" applyAlignment="1" applyProtection="1">
      <alignment horizontal="left" vertical="center"/>
      <protection locked="0"/>
    </xf>
    <xf numFmtId="0" fontId="37" fillId="0" borderId="0" xfId="0" applyFont="1"/>
    <xf numFmtId="0" fontId="37" fillId="0" borderId="0" xfId="0" applyFont="1" applyAlignment="1">
      <alignment vertical="center"/>
    </xf>
    <xf numFmtId="0" fontId="0" fillId="0" borderId="0" xfId="0"/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right" vertical="center"/>
    </xf>
    <xf numFmtId="0" fontId="22" fillId="4" borderId="8" xfId="0" applyFont="1" applyFill="1" applyBorder="1" applyAlignment="1">
      <alignment horizontal="lef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opLeftCell="C54" zoomScale="120" zoomScaleNormal="120" workbookViewId="0">
      <selection activeCell="AK125" sqref="AK125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ht="36.950000000000003" customHeight="1">
      <c r="AR2" s="178"/>
      <c r="AS2" s="178"/>
      <c r="AT2" s="178"/>
      <c r="AU2" s="178"/>
      <c r="AV2" s="178"/>
      <c r="AW2" s="178"/>
      <c r="AX2" s="178"/>
      <c r="AY2" s="178"/>
      <c r="AZ2" s="178"/>
      <c r="BA2" s="178"/>
      <c r="BB2" s="178"/>
      <c r="BC2" s="178"/>
      <c r="BD2" s="178"/>
      <c r="BE2" s="178"/>
      <c r="BS2" s="16" t="s">
        <v>6</v>
      </c>
      <c r="BT2" s="16" t="s">
        <v>7</v>
      </c>
    </row>
    <row r="3" spans="1:74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4.95" customHeight="1">
      <c r="B4" s="19"/>
      <c r="D4" s="20" t="s">
        <v>9</v>
      </c>
      <c r="AR4" s="19"/>
      <c r="AS4" s="21" t="s">
        <v>10</v>
      </c>
      <c r="BE4" s="22" t="s">
        <v>11</v>
      </c>
      <c r="BS4" s="16" t="s">
        <v>12</v>
      </c>
    </row>
    <row r="5" spans="1:74" ht="12" customHeight="1">
      <c r="B5" s="19"/>
      <c r="D5" s="23" t="s">
        <v>13</v>
      </c>
      <c r="K5" s="208" t="s">
        <v>338</v>
      </c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R5" s="19"/>
      <c r="BE5" s="205" t="s">
        <v>15</v>
      </c>
      <c r="BS5" s="16" t="s">
        <v>6</v>
      </c>
    </row>
    <row r="6" spans="1:74" ht="36.950000000000003" customHeight="1">
      <c r="B6" s="19"/>
      <c r="D6" s="25" t="s">
        <v>16</v>
      </c>
      <c r="K6" s="209" t="s">
        <v>17</v>
      </c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R6" s="19"/>
      <c r="BE6" s="206"/>
      <c r="BS6" s="16" t="s">
        <v>6</v>
      </c>
    </row>
    <row r="7" spans="1:74" ht="12" customHeight="1">
      <c r="B7" s="19"/>
      <c r="D7" s="26" t="s">
        <v>18</v>
      </c>
      <c r="K7" s="24" t="s">
        <v>1</v>
      </c>
      <c r="AK7" s="26" t="s">
        <v>19</v>
      </c>
      <c r="AN7" s="24" t="s">
        <v>1</v>
      </c>
      <c r="AR7" s="19"/>
      <c r="BE7" s="206"/>
      <c r="BS7" s="16" t="s">
        <v>6</v>
      </c>
    </row>
    <row r="8" spans="1:74" ht="12" customHeight="1">
      <c r="B8" s="19"/>
      <c r="D8" s="26" t="s">
        <v>20</v>
      </c>
      <c r="K8" s="24" t="s">
        <v>334</v>
      </c>
      <c r="AK8" s="26" t="s">
        <v>21</v>
      </c>
      <c r="AN8" s="175">
        <v>46304</v>
      </c>
      <c r="AR8" s="19"/>
      <c r="BE8" s="206"/>
      <c r="BS8" s="16" t="s">
        <v>6</v>
      </c>
    </row>
    <row r="9" spans="1:74" ht="14.45" customHeight="1">
      <c r="B9" s="19"/>
      <c r="AR9" s="19"/>
      <c r="BE9" s="206"/>
      <c r="BS9" s="16" t="s">
        <v>6</v>
      </c>
    </row>
    <row r="10" spans="1:74" ht="12" customHeight="1">
      <c r="B10" s="19"/>
      <c r="D10" s="26" t="s">
        <v>22</v>
      </c>
      <c r="K10" s="176" t="s">
        <v>333</v>
      </c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AK10" s="26" t="s">
        <v>23</v>
      </c>
      <c r="AN10" s="24">
        <v>48161071</v>
      </c>
      <c r="AR10" s="19"/>
      <c r="BE10" s="206"/>
      <c r="BS10" s="16" t="s">
        <v>6</v>
      </c>
    </row>
    <row r="11" spans="1:74" ht="13.5" customHeight="1">
      <c r="B11" s="19"/>
      <c r="E11" s="24"/>
      <c r="K11" s="176" t="s">
        <v>336</v>
      </c>
      <c r="L11" s="176"/>
      <c r="M11" s="176"/>
      <c r="N11" s="176"/>
      <c r="O11" s="176"/>
      <c r="P11" s="176"/>
      <c r="Q11" s="176"/>
      <c r="R11" s="176"/>
      <c r="S11" s="176"/>
      <c r="T11" s="176"/>
      <c r="AK11" s="26" t="s">
        <v>24</v>
      </c>
      <c r="AN11" s="24" t="s">
        <v>335</v>
      </c>
      <c r="AR11" s="19"/>
      <c r="BE11" s="206"/>
      <c r="BS11" s="16" t="s">
        <v>6</v>
      </c>
    </row>
    <row r="12" spans="1:74" ht="14.25" customHeight="1">
      <c r="B12" s="19"/>
      <c r="K12" s="176" t="s">
        <v>337</v>
      </c>
      <c r="L12" s="176"/>
      <c r="M12" s="176"/>
      <c r="N12" s="176"/>
      <c r="O12" s="176"/>
      <c r="P12" s="176"/>
      <c r="AR12" s="19"/>
      <c r="BE12" s="206"/>
      <c r="BS12" s="16" t="s">
        <v>6</v>
      </c>
    </row>
    <row r="13" spans="1:74" ht="12" customHeight="1">
      <c r="B13" s="19"/>
      <c r="D13" s="26" t="s">
        <v>25</v>
      </c>
      <c r="AK13" s="26" t="s">
        <v>23</v>
      </c>
      <c r="AN13" s="28" t="s">
        <v>26</v>
      </c>
      <c r="AR13" s="19"/>
      <c r="BE13" s="206"/>
      <c r="BS13" s="16" t="s">
        <v>6</v>
      </c>
    </row>
    <row r="14" spans="1:74" ht="12.75">
      <c r="B14" s="19"/>
      <c r="E14" s="210" t="s">
        <v>26</v>
      </c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211"/>
      <c r="X14" s="211"/>
      <c r="Y14" s="211"/>
      <c r="Z14" s="211"/>
      <c r="AA14" s="211"/>
      <c r="AB14" s="211"/>
      <c r="AC14" s="211"/>
      <c r="AD14" s="211"/>
      <c r="AE14" s="211"/>
      <c r="AF14" s="211"/>
      <c r="AG14" s="211"/>
      <c r="AH14" s="211"/>
      <c r="AI14" s="211"/>
      <c r="AJ14" s="211"/>
      <c r="AK14" s="26" t="s">
        <v>24</v>
      </c>
      <c r="AN14" s="28" t="s">
        <v>26</v>
      </c>
      <c r="AR14" s="19"/>
      <c r="BE14" s="206"/>
      <c r="BS14" s="16" t="s">
        <v>6</v>
      </c>
    </row>
    <row r="15" spans="1:74" ht="6.95" customHeight="1">
      <c r="B15" s="19"/>
      <c r="AR15" s="19"/>
      <c r="BE15" s="206"/>
      <c r="BS15" s="16" t="s">
        <v>4</v>
      </c>
    </row>
    <row r="16" spans="1:74" ht="12" customHeight="1">
      <c r="B16" s="19"/>
      <c r="D16" s="26" t="s">
        <v>27</v>
      </c>
      <c r="AK16" s="26" t="s">
        <v>23</v>
      </c>
      <c r="AN16" s="24" t="s">
        <v>1</v>
      </c>
      <c r="AR16" s="19"/>
      <c r="BE16" s="206"/>
      <c r="BS16" s="16" t="s">
        <v>4</v>
      </c>
    </row>
    <row r="17" spans="2:71" ht="18.399999999999999" customHeight="1">
      <c r="B17" s="19"/>
      <c r="E17" s="24" t="s">
        <v>339</v>
      </c>
      <c r="AK17" s="26" t="s">
        <v>24</v>
      </c>
      <c r="AN17" s="24" t="s">
        <v>1</v>
      </c>
      <c r="AR17" s="19"/>
      <c r="BE17" s="206"/>
      <c r="BS17" s="16" t="s">
        <v>29</v>
      </c>
    </row>
    <row r="18" spans="2:71" ht="6.95" customHeight="1">
      <c r="B18" s="19"/>
      <c r="AR18" s="19"/>
      <c r="BE18" s="206"/>
      <c r="BS18" s="16" t="s">
        <v>6</v>
      </c>
    </row>
    <row r="19" spans="2:71" ht="12" customHeight="1">
      <c r="B19" s="19"/>
      <c r="D19" s="26" t="s">
        <v>30</v>
      </c>
      <c r="AK19" s="26" t="s">
        <v>23</v>
      </c>
      <c r="AN19" s="24" t="s">
        <v>1</v>
      </c>
      <c r="AR19" s="19"/>
      <c r="BE19" s="206"/>
      <c r="BS19" s="16" t="s">
        <v>6</v>
      </c>
    </row>
    <row r="20" spans="2:71" ht="18.399999999999999" customHeight="1">
      <c r="B20" s="19"/>
      <c r="E20" s="24" t="s">
        <v>28</v>
      </c>
      <c r="AK20" s="26" t="s">
        <v>24</v>
      </c>
      <c r="AN20" s="24" t="s">
        <v>1</v>
      </c>
      <c r="AR20" s="19"/>
      <c r="BE20" s="206"/>
      <c r="BS20" s="16" t="s">
        <v>29</v>
      </c>
    </row>
    <row r="21" spans="2:71" ht="6.95" customHeight="1">
      <c r="B21" s="19"/>
      <c r="AR21" s="19"/>
      <c r="BE21" s="206"/>
    </row>
    <row r="22" spans="2:71" ht="12" customHeight="1">
      <c r="B22" s="19"/>
      <c r="D22" s="26" t="s">
        <v>31</v>
      </c>
      <c r="AR22" s="19"/>
      <c r="BE22" s="206"/>
    </row>
    <row r="23" spans="2:71" ht="16.5" customHeight="1">
      <c r="B23" s="19"/>
      <c r="E23" s="212" t="s">
        <v>1</v>
      </c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2"/>
      <c r="AB23" s="212"/>
      <c r="AC23" s="212"/>
      <c r="AD23" s="212"/>
      <c r="AE23" s="212"/>
      <c r="AF23" s="212"/>
      <c r="AG23" s="212"/>
      <c r="AH23" s="212"/>
      <c r="AI23" s="212"/>
      <c r="AJ23" s="212"/>
      <c r="AK23" s="212"/>
      <c r="AL23" s="212"/>
      <c r="AM23" s="212"/>
      <c r="AN23" s="212"/>
      <c r="AR23" s="19"/>
      <c r="BE23" s="206"/>
    </row>
    <row r="24" spans="2:71" ht="6.95" customHeight="1">
      <c r="B24" s="19"/>
      <c r="AR24" s="19"/>
      <c r="BE24" s="206"/>
    </row>
    <row r="25" spans="2:71" ht="6.95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206"/>
    </row>
    <row r="26" spans="2:71" s="1" customFormat="1" ht="25.9" customHeight="1">
      <c r="B26" s="31"/>
      <c r="D26" s="32" t="s">
        <v>32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13">
        <f>ROUND(AG94,2)</f>
        <v>0</v>
      </c>
      <c r="AL26" s="214"/>
      <c r="AM26" s="214"/>
      <c r="AN26" s="214"/>
      <c r="AO26" s="214"/>
      <c r="AR26" s="31"/>
      <c r="BE26" s="206"/>
    </row>
    <row r="27" spans="2:71" s="1" customFormat="1" ht="6.95" customHeight="1">
      <c r="B27" s="31"/>
      <c r="AR27" s="31"/>
      <c r="BE27" s="206"/>
    </row>
    <row r="28" spans="2:71" s="1" customFormat="1" ht="12.75">
      <c r="B28" s="31"/>
      <c r="L28" s="215" t="s">
        <v>33</v>
      </c>
      <c r="M28" s="215"/>
      <c r="N28" s="215"/>
      <c r="O28" s="215"/>
      <c r="P28" s="215"/>
      <c r="W28" s="215" t="s">
        <v>34</v>
      </c>
      <c r="X28" s="215"/>
      <c r="Y28" s="215"/>
      <c r="Z28" s="215"/>
      <c r="AA28" s="215"/>
      <c r="AB28" s="215"/>
      <c r="AC28" s="215"/>
      <c r="AD28" s="215"/>
      <c r="AE28" s="215"/>
      <c r="AK28" s="215" t="s">
        <v>35</v>
      </c>
      <c r="AL28" s="215"/>
      <c r="AM28" s="215"/>
      <c r="AN28" s="215"/>
      <c r="AO28" s="215"/>
      <c r="AR28" s="31"/>
      <c r="BE28" s="206"/>
    </row>
    <row r="29" spans="2:71" s="2" customFormat="1" ht="14.45" customHeight="1">
      <c r="B29" s="35"/>
      <c r="D29" s="26" t="s">
        <v>36</v>
      </c>
      <c r="F29" s="26" t="s">
        <v>37</v>
      </c>
      <c r="L29" s="200">
        <v>0.21</v>
      </c>
      <c r="M29" s="199"/>
      <c r="N29" s="199"/>
      <c r="O29" s="199"/>
      <c r="P29" s="199"/>
      <c r="W29" s="198">
        <f>ROUND(AZ94, 2)</f>
        <v>0</v>
      </c>
      <c r="X29" s="199"/>
      <c r="Y29" s="199"/>
      <c r="Z29" s="199"/>
      <c r="AA29" s="199"/>
      <c r="AB29" s="199"/>
      <c r="AC29" s="199"/>
      <c r="AD29" s="199"/>
      <c r="AE29" s="199"/>
      <c r="AK29" s="198">
        <f>ROUND(AV94, 2)</f>
        <v>0</v>
      </c>
      <c r="AL29" s="199"/>
      <c r="AM29" s="199"/>
      <c r="AN29" s="199"/>
      <c r="AO29" s="199"/>
      <c r="AR29" s="35"/>
      <c r="BE29" s="207"/>
    </row>
    <row r="30" spans="2:71" s="2" customFormat="1" ht="14.45" customHeight="1">
      <c r="B30" s="35"/>
      <c r="F30" s="26" t="s">
        <v>38</v>
      </c>
      <c r="L30" s="200">
        <v>0.12</v>
      </c>
      <c r="M30" s="199"/>
      <c r="N30" s="199"/>
      <c r="O30" s="199"/>
      <c r="P30" s="199"/>
      <c r="W30" s="198">
        <f>ROUND(BA94, 2)</f>
        <v>0</v>
      </c>
      <c r="X30" s="199"/>
      <c r="Y30" s="199"/>
      <c r="Z30" s="199"/>
      <c r="AA30" s="199"/>
      <c r="AB30" s="199"/>
      <c r="AC30" s="199"/>
      <c r="AD30" s="199"/>
      <c r="AE30" s="199"/>
      <c r="AK30" s="198">
        <f>ROUND(AW94, 2)</f>
        <v>0</v>
      </c>
      <c r="AL30" s="199"/>
      <c r="AM30" s="199"/>
      <c r="AN30" s="199"/>
      <c r="AO30" s="199"/>
      <c r="AR30" s="35"/>
      <c r="BE30" s="207"/>
    </row>
    <row r="31" spans="2:71" s="2" customFormat="1" ht="14.45" hidden="1" customHeight="1">
      <c r="B31" s="35"/>
      <c r="F31" s="26" t="s">
        <v>39</v>
      </c>
      <c r="L31" s="200">
        <v>0.21</v>
      </c>
      <c r="M31" s="199"/>
      <c r="N31" s="199"/>
      <c r="O31" s="199"/>
      <c r="P31" s="199"/>
      <c r="W31" s="198">
        <f>ROUND(BB94, 2)</f>
        <v>0</v>
      </c>
      <c r="X31" s="199"/>
      <c r="Y31" s="199"/>
      <c r="Z31" s="199"/>
      <c r="AA31" s="199"/>
      <c r="AB31" s="199"/>
      <c r="AC31" s="199"/>
      <c r="AD31" s="199"/>
      <c r="AE31" s="199"/>
      <c r="AK31" s="198">
        <v>0</v>
      </c>
      <c r="AL31" s="199"/>
      <c r="AM31" s="199"/>
      <c r="AN31" s="199"/>
      <c r="AO31" s="199"/>
      <c r="AR31" s="35"/>
      <c r="BE31" s="207"/>
    </row>
    <row r="32" spans="2:71" s="2" customFormat="1" ht="14.45" hidden="1" customHeight="1">
      <c r="B32" s="35"/>
      <c r="F32" s="26" t="s">
        <v>40</v>
      </c>
      <c r="L32" s="200">
        <v>0.12</v>
      </c>
      <c r="M32" s="199"/>
      <c r="N32" s="199"/>
      <c r="O32" s="199"/>
      <c r="P32" s="199"/>
      <c r="W32" s="198">
        <f>ROUND(BC94, 2)</f>
        <v>0</v>
      </c>
      <c r="X32" s="199"/>
      <c r="Y32" s="199"/>
      <c r="Z32" s="199"/>
      <c r="AA32" s="199"/>
      <c r="AB32" s="199"/>
      <c r="AC32" s="199"/>
      <c r="AD32" s="199"/>
      <c r="AE32" s="199"/>
      <c r="AK32" s="198">
        <v>0</v>
      </c>
      <c r="AL32" s="199"/>
      <c r="AM32" s="199"/>
      <c r="AN32" s="199"/>
      <c r="AO32" s="199"/>
      <c r="AR32" s="35"/>
      <c r="BE32" s="207"/>
    </row>
    <row r="33" spans="2:57" s="2" customFormat="1" ht="14.45" hidden="1" customHeight="1">
      <c r="B33" s="35"/>
      <c r="F33" s="26" t="s">
        <v>41</v>
      </c>
      <c r="L33" s="200">
        <v>0</v>
      </c>
      <c r="M33" s="199"/>
      <c r="N33" s="199"/>
      <c r="O33" s="199"/>
      <c r="P33" s="199"/>
      <c r="W33" s="198">
        <f>ROUND(BD94, 2)</f>
        <v>0</v>
      </c>
      <c r="X33" s="199"/>
      <c r="Y33" s="199"/>
      <c r="Z33" s="199"/>
      <c r="AA33" s="199"/>
      <c r="AB33" s="199"/>
      <c r="AC33" s="199"/>
      <c r="AD33" s="199"/>
      <c r="AE33" s="199"/>
      <c r="AK33" s="198">
        <v>0</v>
      </c>
      <c r="AL33" s="199"/>
      <c r="AM33" s="199"/>
      <c r="AN33" s="199"/>
      <c r="AO33" s="199"/>
      <c r="AR33" s="35"/>
      <c r="BE33" s="207"/>
    </row>
    <row r="34" spans="2:57" s="1" customFormat="1" ht="6.95" customHeight="1">
      <c r="B34" s="31"/>
      <c r="AR34" s="31"/>
      <c r="BE34" s="206"/>
    </row>
    <row r="35" spans="2:57" s="1" customFormat="1" ht="25.9" customHeight="1">
      <c r="B35" s="31"/>
      <c r="C35" s="36"/>
      <c r="D35" s="37" t="s">
        <v>42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43</v>
      </c>
      <c r="U35" s="38"/>
      <c r="V35" s="38"/>
      <c r="W35" s="38"/>
      <c r="X35" s="201" t="s">
        <v>44</v>
      </c>
      <c r="Y35" s="202"/>
      <c r="Z35" s="202"/>
      <c r="AA35" s="202"/>
      <c r="AB35" s="202"/>
      <c r="AC35" s="38"/>
      <c r="AD35" s="38"/>
      <c r="AE35" s="38"/>
      <c r="AF35" s="38"/>
      <c r="AG35" s="38"/>
      <c r="AH35" s="38"/>
      <c r="AI35" s="38"/>
      <c r="AJ35" s="38"/>
      <c r="AK35" s="203">
        <f>SUM(AK26:AK33)</f>
        <v>0</v>
      </c>
      <c r="AL35" s="202"/>
      <c r="AM35" s="202"/>
      <c r="AN35" s="202"/>
      <c r="AO35" s="204"/>
      <c r="AP35" s="36"/>
      <c r="AQ35" s="36"/>
      <c r="AR35" s="31"/>
    </row>
    <row r="36" spans="2:57" s="1" customFormat="1" ht="6.95" customHeight="1">
      <c r="B36" s="31"/>
      <c r="AR36" s="31"/>
    </row>
    <row r="37" spans="2:57" s="1" customFormat="1" ht="14.45" customHeight="1">
      <c r="B37" s="31"/>
      <c r="AR37" s="31"/>
    </row>
    <row r="38" spans="2:57" ht="14.45" customHeight="1">
      <c r="B38" s="19"/>
      <c r="AR38" s="19"/>
    </row>
    <row r="39" spans="2:57" ht="14.45" customHeight="1">
      <c r="B39" s="19"/>
      <c r="AR39" s="19"/>
    </row>
    <row r="40" spans="2:57" ht="14.45" customHeight="1">
      <c r="B40" s="19"/>
      <c r="AR40" s="19"/>
    </row>
    <row r="41" spans="2:57" ht="14.45" customHeight="1">
      <c r="B41" s="19"/>
      <c r="AR41" s="19"/>
    </row>
    <row r="42" spans="2:57" ht="14.45" customHeight="1">
      <c r="B42" s="19"/>
      <c r="AR42" s="19"/>
    </row>
    <row r="43" spans="2:57" ht="14.45" customHeight="1">
      <c r="B43" s="19"/>
      <c r="AR43" s="19"/>
    </row>
    <row r="44" spans="2:57" ht="14.45" customHeight="1">
      <c r="B44" s="19"/>
      <c r="AR44" s="19"/>
    </row>
    <row r="45" spans="2:57" ht="14.45" customHeight="1">
      <c r="B45" s="19"/>
      <c r="AR45" s="19"/>
    </row>
    <row r="46" spans="2:57" ht="14.45" customHeight="1">
      <c r="B46" s="19"/>
      <c r="AR46" s="19"/>
    </row>
    <row r="47" spans="2:57" ht="14.45" customHeight="1">
      <c r="B47" s="19"/>
      <c r="AR47" s="19"/>
    </row>
    <row r="48" spans="2:57" ht="14.45" customHeight="1">
      <c r="B48" s="19"/>
      <c r="AR48" s="19"/>
    </row>
    <row r="49" spans="2:44" s="1" customFormat="1" ht="14.45" customHeight="1">
      <c r="B49" s="31"/>
      <c r="D49" s="40" t="s">
        <v>45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46</v>
      </c>
      <c r="AI49" s="41"/>
      <c r="AJ49" s="41"/>
      <c r="AK49" s="41"/>
      <c r="AL49" s="41"/>
      <c r="AM49" s="41"/>
      <c r="AN49" s="41"/>
      <c r="AO49" s="41"/>
      <c r="AR49" s="31"/>
    </row>
    <row r="50" spans="2:44">
      <c r="B50" s="19"/>
      <c r="AR50" s="19"/>
    </row>
    <row r="51" spans="2:44">
      <c r="B51" s="19"/>
      <c r="AR51" s="19"/>
    </row>
    <row r="52" spans="2:44">
      <c r="B52" s="19"/>
      <c r="AR52" s="19"/>
    </row>
    <row r="53" spans="2:44">
      <c r="B53" s="19"/>
      <c r="AR53" s="19"/>
    </row>
    <row r="54" spans="2:44">
      <c r="B54" s="19"/>
      <c r="AR54" s="19"/>
    </row>
    <row r="55" spans="2:44">
      <c r="B55" s="19"/>
      <c r="AR55" s="19"/>
    </row>
    <row r="56" spans="2:44">
      <c r="B56" s="19"/>
      <c r="AR56" s="19"/>
    </row>
    <row r="57" spans="2:44">
      <c r="B57" s="19"/>
      <c r="AR57" s="19"/>
    </row>
    <row r="58" spans="2:44">
      <c r="B58" s="19"/>
      <c r="AR58" s="19"/>
    </row>
    <row r="59" spans="2:44">
      <c r="B59" s="19"/>
      <c r="AR59" s="19"/>
    </row>
    <row r="60" spans="2:44" s="1" customFormat="1" ht="12.75">
      <c r="B60" s="31"/>
      <c r="D60" s="42" t="s">
        <v>47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2" t="s">
        <v>48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2" t="s">
        <v>47</v>
      </c>
      <c r="AI60" s="33"/>
      <c r="AJ60" s="33"/>
      <c r="AK60" s="33"/>
      <c r="AL60" s="33"/>
      <c r="AM60" s="42" t="s">
        <v>48</v>
      </c>
      <c r="AN60" s="33"/>
      <c r="AO60" s="33"/>
      <c r="AR60" s="31"/>
    </row>
    <row r="61" spans="2:44">
      <c r="B61" s="19"/>
      <c r="AR61" s="19"/>
    </row>
    <row r="62" spans="2:44">
      <c r="B62" s="19"/>
      <c r="AR62" s="19"/>
    </row>
    <row r="63" spans="2:44">
      <c r="B63" s="19"/>
      <c r="AR63" s="19"/>
    </row>
    <row r="64" spans="2:44" s="1" customFormat="1" ht="12.75">
      <c r="B64" s="31"/>
      <c r="D64" s="40" t="s">
        <v>49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50</v>
      </c>
      <c r="AI64" s="41"/>
      <c r="AJ64" s="41"/>
      <c r="AK64" s="41"/>
      <c r="AL64" s="41"/>
      <c r="AM64" s="41"/>
      <c r="AN64" s="41"/>
      <c r="AO64" s="41"/>
      <c r="AR64" s="31"/>
    </row>
    <row r="65" spans="2:44">
      <c r="B65" s="19"/>
      <c r="AR65" s="19"/>
    </row>
    <row r="66" spans="2:44">
      <c r="B66" s="19"/>
      <c r="AR66" s="19"/>
    </row>
    <row r="67" spans="2:44">
      <c r="B67" s="19"/>
      <c r="AR67" s="19"/>
    </row>
    <row r="68" spans="2:44">
      <c r="B68" s="19"/>
      <c r="AR68" s="19"/>
    </row>
    <row r="69" spans="2:44">
      <c r="B69" s="19"/>
      <c r="AR69" s="19"/>
    </row>
    <row r="70" spans="2:44">
      <c r="B70" s="19"/>
      <c r="AR70" s="19"/>
    </row>
    <row r="71" spans="2:44">
      <c r="B71" s="19"/>
      <c r="AR71" s="19"/>
    </row>
    <row r="72" spans="2:44">
      <c r="B72" s="19"/>
      <c r="AR72" s="19"/>
    </row>
    <row r="73" spans="2:44">
      <c r="B73" s="19"/>
      <c r="AR73" s="19"/>
    </row>
    <row r="74" spans="2:44">
      <c r="B74" s="19"/>
      <c r="AR74" s="19"/>
    </row>
    <row r="75" spans="2:44" s="1" customFormat="1" ht="12.75">
      <c r="B75" s="31"/>
      <c r="D75" s="42" t="s">
        <v>47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2" t="s">
        <v>48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2" t="s">
        <v>47</v>
      </c>
      <c r="AI75" s="33"/>
      <c r="AJ75" s="33"/>
      <c r="AK75" s="33"/>
      <c r="AL75" s="33"/>
      <c r="AM75" s="42" t="s">
        <v>48</v>
      </c>
      <c r="AN75" s="33"/>
      <c r="AO75" s="33"/>
      <c r="AR75" s="31"/>
    </row>
    <row r="76" spans="2:44" s="1" customFormat="1">
      <c r="B76" s="31"/>
      <c r="AR76" s="31"/>
    </row>
    <row r="77" spans="2:44" s="1" customFormat="1" ht="6.9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31"/>
    </row>
    <row r="81" spans="1:90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31"/>
    </row>
    <row r="82" spans="1:90" s="1" customFormat="1" ht="24.95" customHeight="1">
      <c r="B82" s="31"/>
      <c r="C82" s="20" t="s">
        <v>51</v>
      </c>
      <c r="AR82" s="31"/>
    </row>
    <row r="83" spans="1:90" s="1" customFormat="1" ht="6.95" customHeight="1">
      <c r="B83" s="31"/>
      <c r="AR83" s="31"/>
    </row>
    <row r="84" spans="1:90" s="3" customFormat="1" ht="12" customHeight="1">
      <c r="B84" s="47"/>
      <c r="C84" s="26" t="s">
        <v>13</v>
      </c>
      <c r="L84" s="3" t="str">
        <f>K5</f>
        <v>2026-13</v>
      </c>
      <c r="AR84" s="47"/>
    </row>
    <row r="85" spans="1:90" s="4" customFormat="1" ht="36.950000000000003" customHeight="1">
      <c r="B85" s="48"/>
      <c r="C85" s="49" t="s">
        <v>16</v>
      </c>
      <c r="L85" s="189" t="str">
        <f>K6</f>
        <v>Osazení vjezdových bran a související práce - Pardubice, Gorkého</v>
      </c>
      <c r="M85" s="190"/>
      <c r="N85" s="190"/>
      <c r="O85" s="190"/>
      <c r="P85" s="190"/>
      <c r="Q85" s="190"/>
      <c r="R85" s="190"/>
      <c r="S85" s="190"/>
      <c r="T85" s="190"/>
      <c r="U85" s="190"/>
      <c r="V85" s="190"/>
      <c r="W85" s="190"/>
      <c r="X85" s="190"/>
      <c r="Y85" s="190"/>
      <c r="Z85" s="190"/>
      <c r="AA85" s="190"/>
      <c r="AB85" s="190"/>
      <c r="AC85" s="190"/>
      <c r="AD85" s="190"/>
      <c r="AE85" s="190"/>
      <c r="AF85" s="190"/>
      <c r="AG85" s="190"/>
      <c r="AH85" s="190"/>
      <c r="AI85" s="190"/>
      <c r="AJ85" s="190"/>
      <c r="AK85" s="190"/>
      <c r="AL85" s="190"/>
      <c r="AM85" s="190"/>
      <c r="AN85" s="190"/>
      <c r="AO85" s="190"/>
      <c r="AR85" s="48"/>
    </row>
    <row r="86" spans="1:90" s="1" customFormat="1" ht="6.95" customHeight="1">
      <c r="B86" s="31"/>
      <c r="AR86" s="31"/>
    </row>
    <row r="87" spans="1:90" s="1" customFormat="1" ht="12" customHeight="1">
      <c r="B87" s="31"/>
      <c r="C87" s="26" t="s">
        <v>20</v>
      </c>
      <c r="L87" s="50" t="str">
        <f>IF(K8="","",K8)</f>
        <v>Pardubice, Gorkého 350</v>
      </c>
      <c r="AI87" s="26" t="s">
        <v>21</v>
      </c>
      <c r="AM87" s="191">
        <f>IF(AN8= "","",AN8)</f>
        <v>46304</v>
      </c>
      <c r="AN87" s="191"/>
      <c r="AR87" s="31"/>
    </row>
    <row r="88" spans="1:90" s="1" customFormat="1" ht="6.95" customHeight="1">
      <c r="B88" s="31"/>
      <c r="AR88" s="31"/>
    </row>
    <row r="89" spans="1:90" s="1" customFormat="1" ht="15.2" customHeight="1">
      <c r="B89" s="31"/>
      <c r="C89" s="26" t="s">
        <v>22</v>
      </c>
      <c r="L89" s="3" t="str">
        <f>IF(K10= "","",K10)</f>
        <v>Domov mládeže a školní jídelna Pardubice</v>
      </c>
      <c r="AI89" s="26" t="s">
        <v>27</v>
      </c>
      <c r="AM89" s="192" t="str">
        <f>IF(E17="","",E17)</f>
        <v xml:space="preserve"> astalon s.r.o.</v>
      </c>
      <c r="AN89" s="193"/>
      <c r="AO89" s="193"/>
      <c r="AP89" s="193"/>
      <c r="AR89" s="31"/>
      <c r="AS89" s="194" t="s">
        <v>52</v>
      </c>
      <c r="AT89" s="195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0" s="1" customFormat="1" ht="15.2" customHeight="1">
      <c r="B90" s="31"/>
      <c r="C90" s="26" t="s">
        <v>25</v>
      </c>
      <c r="L90" s="3" t="str">
        <f>IF(E14= "Vyplň údaj","",E14)</f>
        <v/>
      </c>
      <c r="AI90" s="26" t="s">
        <v>30</v>
      </c>
      <c r="AM90" s="192" t="str">
        <f>IF(E20="","",E20)</f>
        <v xml:space="preserve"> </v>
      </c>
      <c r="AN90" s="193"/>
      <c r="AO90" s="193"/>
      <c r="AP90" s="193"/>
      <c r="AR90" s="31"/>
      <c r="AS90" s="196"/>
      <c r="AT90" s="197"/>
      <c r="BD90" s="55"/>
    </row>
    <row r="91" spans="1:90" s="1" customFormat="1" ht="10.9" customHeight="1">
      <c r="B91" s="31"/>
      <c r="AR91" s="31"/>
      <c r="AS91" s="196"/>
      <c r="AT91" s="197"/>
      <c r="BD91" s="55"/>
    </row>
    <row r="92" spans="1:90" s="1" customFormat="1" ht="29.25" customHeight="1">
      <c r="B92" s="31"/>
      <c r="C92" s="179" t="s">
        <v>53</v>
      </c>
      <c r="D92" s="180"/>
      <c r="E92" s="180"/>
      <c r="F92" s="180"/>
      <c r="G92" s="180"/>
      <c r="H92" s="56"/>
      <c r="I92" s="181" t="s">
        <v>54</v>
      </c>
      <c r="J92" s="180"/>
      <c r="K92" s="180"/>
      <c r="L92" s="180"/>
      <c r="M92" s="180"/>
      <c r="N92" s="180"/>
      <c r="O92" s="180"/>
      <c r="P92" s="180"/>
      <c r="Q92" s="180"/>
      <c r="R92" s="180"/>
      <c r="S92" s="180"/>
      <c r="T92" s="180"/>
      <c r="U92" s="180"/>
      <c r="V92" s="180"/>
      <c r="W92" s="180"/>
      <c r="X92" s="180"/>
      <c r="Y92" s="180"/>
      <c r="Z92" s="180"/>
      <c r="AA92" s="180"/>
      <c r="AB92" s="180"/>
      <c r="AC92" s="180"/>
      <c r="AD92" s="180"/>
      <c r="AE92" s="180"/>
      <c r="AF92" s="180"/>
      <c r="AG92" s="182" t="s">
        <v>55</v>
      </c>
      <c r="AH92" s="180"/>
      <c r="AI92" s="180"/>
      <c r="AJ92" s="180"/>
      <c r="AK92" s="180"/>
      <c r="AL92" s="180"/>
      <c r="AM92" s="180"/>
      <c r="AN92" s="181" t="s">
        <v>56</v>
      </c>
      <c r="AO92" s="180"/>
      <c r="AP92" s="183"/>
      <c r="AQ92" s="57" t="s">
        <v>57</v>
      </c>
      <c r="AR92" s="31"/>
      <c r="AS92" s="58" t="s">
        <v>58</v>
      </c>
      <c r="AT92" s="59" t="s">
        <v>59</v>
      </c>
      <c r="AU92" s="59" t="s">
        <v>60</v>
      </c>
      <c r="AV92" s="59" t="s">
        <v>61</v>
      </c>
      <c r="AW92" s="59" t="s">
        <v>62</v>
      </c>
      <c r="AX92" s="59" t="s">
        <v>63</v>
      </c>
      <c r="AY92" s="59" t="s">
        <v>64</v>
      </c>
      <c r="AZ92" s="59" t="s">
        <v>65</v>
      </c>
      <c r="BA92" s="59" t="s">
        <v>66</v>
      </c>
      <c r="BB92" s="59" t="s">
        <v>67</v>
      </c>
      <c r="BC92" s="59" t="s">
        <v>68</v>
      </c>
      <c r="BD92" s="60" t="s">
        <v>69</v>
      </c>
    </row>
    <row r="93" spans="1:90" s="1" customFormat="1" ht="10.9" customHeight="1">
      <c r="B93" s="31"/>
      <c r="AR93" s="31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0" s="5" customFormat="1" ht="32.450000000000003" customHeight="1">
      <c r="B94" s="62"/>
      <c r="C94" s="63" t="s">
        <v>70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87">
        <f>ROUND(AG95,2)</f>
        <v>0</v>
      </c>
      <c r="AH94" s="187"/>
      <c r="AI94" s="187"/>
      <c r="AJ94" s="187"/>
      <c r="AK94" s="187"/>
      <c r="AL94" s="187"/>
      <c r="AM94" s="187"/>
      <c r="AN94" s="188">
        <f>SUM(AG94,AT94)</f>
        <v>0</v>
      </c>
      <c r="AO94" s="188"/>
      <c r="AP94" s="188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0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71</v>
      </c>
      <c r="BT94" s="71" t="s">
        <v>72</v>
      </c>
      <c r="BV94" s="71" t="s">
        <v>73</v>
      </c>
      <c r="BW94" s="71" t="s">
        <v>5</v>
      </c>
      <c r="BX94" s="71" t="s">
        <v>74</v>
      </c>
      <c r="CL94" s="71" t="s">
        <v>1</v>
      </c>
    </row>
    <row r="95" spans="1:90" s="6" customFormat="1" ht="24.75" customHeight="1">
      <c r="A95" s="72" t="s">
        <v>75</v>
      </c>
      <c r="B95" s="73"/>
      <c r="C95" s="74"/>
      <c r="D95" s="186" t="s">
        <v>14</v>
      </c>
      <c r="E95" s="186"/>
      <c r="F95" s="186"/>
      <c r="G95" s="186"/>
      <c r="H95" s="186"/>
      <c r="I95" s="75"/>
      <c r="J95" s="186" t="s">
        <v>17</v>
      </c>
      <c r="K95" s="186"/>
      <c r="L95" s="186"/>
      <c r="M95" s="186"/>
      <c r="N95" s="186"/>
      <c r="O95" s="186"/>
      <c r="P95" s="186"/>
      <c r="Q95" s="186"/>
      <c r="R95" s="186"/>
      <c r="S95" s="186"/>
      <c r="T95" s="186"/>
      <c r="U95" s="186"/>
      <c r="V95" s="186"/>
      <c r="W95" s="186"/>
      <c r="X95" s="186"/>
      <c r="Y95" s="186"/>
      <c r="Z95" s="186"/>
      <c r="AA95" s="186"/>
      <c r="AB95" s="186"/>
      <c r="AC95" s="186"/>
      <c r="AD95" s="186"/>
      <c r="AE95" s="186"/>
      <c r="AF95" s="186"/>
      <c r="AG95" s="184">
        <f>'2026-13 - Osazení vjezdov...'!J28</f>
        <v>0</v>
      </c>
      <c r="AH95" s="185"/>
      <c r="AI95" s="185"/>
      <c r="AJ95" s="185"/>
      <c r="AK95" s="185"/>
      <c r="AL95" s="185"/>
      <c r="AM95" s="185"/>
      <c r="AN95" s="184">
        <f>SUM(AG95,AT95)</f>
        <v>0</v>
      </c>
      <c r="AO95" s="185"/>
      <c r="AP95" s="185"/>
      <c r="AQ95" s="76" t="s">
        <v>76</v>
      </c>
      <c r="AR95" s="73"/>
      <c r="AS95" s="77">
        <v>0</v>
      </c>
      <c r="AT95" s="78">
        <f>ROUND(SUM(AV95:AW95),2)</f>
        <v>0</v>
      </c>
      <c r="AU95" s="79">
        <f>'2026-13 - Osazení vjezdov...'!P126</f>
        <v>0</v>
      </c>
      <c r="AV95" s="78">
        <f>'2026-13 - Osazení vjezdov...'!J31</f>
        <v>0</v>
      </c>
      <c r="AW95" s="78">
        <f>'2026-13 - Osazení vjezdov...'!J32</f>
        <v>0</v>
      </c>
      <c r="AX95" s="78">
        <f>'2026-13 - Osazení vjezdov...'!J33</f>
        <v>0</v>
      </c>
      <c r="AY95" s="78">
        <f>'2026-13 - Osazení vjezdov...'!J34</f>
        <v>0</v>
      </c>
      <c r="AZ95" s="78">
        <f>'2026-13 - Osazení vjezdov...'!F31</f>
        <v>0</v>
      </c>
      <c r="BA95" s="78">
        <f>'2026-13 - Osazení vjezdov...'!F32</f>
        <v>0</v>
      </c>
      <c r="BB95" s="78">
        <f>'2026-13 - Osazení vjezdov...'!F33</f>
        <v>0</v>
      </c>
      <c r="BC95" s="78">
        <f>'2026-13 - Osazení vjezdov...'!F34</f>
        <v>0</v>
      </c>
      <c r="BD95" s="80">
        <f>'2026-13 - Osazení vjezdov...'!F35</f>
        <v>0</v>
      </c>
      <c r="BT95" s="81" t="s">
        <v>77</v>
      </c>
      <c r="BU95" s="81" t="s">
        <v>78</v>
      </c>
      <c r="BV95" s="81" t="s">
        <v>73</v>
      </c>
      <c r="BW95" s="81" t="s">
        <v>5</v>
      </c>
      <c r="BX95" s="81" t="s">
        <v>74</v>
      </c>
      <c r="CL95" s="81" t="s">
        <v>1</v>
      </c>
    </row>
    <row r="96" spans="1:90" s="1" customFormat="1" ht="30" customHeight="1">
      <c r="B96" s="31"/>
      <c r="AR96" s="31"/>
    </row>
    <row r="97" spans="2:44" s="1" customFormat="1" ht="6.95" customHeight="1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31"/>
    </row>
  </sheetData>
  <sheetProtection sheet="1" objects="1" scenarios="1"/>
  <mergeCells count="42">
    <mergeCell ref="W30:AE30"/>
    <mergeCell ref="AK30:AO30"/>
    <mergeCell ref="L30:P30"/>
    <mergeCell ref="W31:AE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</mergeCells>
  <hyperlinks>
    <hyperlink ref="A95" location="'2026-29 - Osazení vjezdov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30"/>
  <sheetViews>
    <sheetView showGridLines="0" tabSelected="1" topLeftCell="A100" workbookViewId="0">
      <selection activeCell="I129" sqref="I129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AT2" s="16" t="s">
        <v>5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4.95" customHeight="1">
      <c r="B4" s="19"/>
      <c r="D4" s="20" t="s">
        <v>80</v>
      </c>
      <c r="L4" s="19"/>
      <c r="M4" s="82" t="s">
        <v>10</v>
      </c>
      <c r="AT4" s="16" t="s">
        <v>4</v>
      </c>
    </row>
    <row r="5" spans="2:46" ht="6.95" customHeight="1">
      <c r="B5" s="19"/>
      <c r="L5" s="19"/>
    </row>
    <row r="6" spans="2:46" s="1" customFormat="1" ht="12" customHeight="1">
      <c r="B6" s="31"/>
      <c r="D6" s="26" t="s">
        <v>16</v>
      </c>
      <c r="L6" s="31"/>
    </row>
    <row r="7" spans="2:46" s="1" customFormat="1" ht="30" customHeight="1">
      <c r="B7" s="31"/>
      <c r="E7" s="189" t="s">
        <v>17</v>
      </c>
      <c r="F7" s="216"/>
      <c r="G7" s="216"/>
      <c r="H7" s="216"/>
      <c r="L7" s="31"/>
    </row>
    <row r="8" spans="2:46" s="1" customFormat="1">
      <c r="B8" s="31"/>
      <c r="L8" s="31"/>
    </row>
    <row r="9" spans="2:46" s="1" customFormat="1" ht="12" customHeight="1">
      <c r="B9" s="31"/>
      <c r="D9" s="26" t="s">
        <v>18</v>
      </c>
      <c r="F9" s="24" t="s">
        <v>1</v>
      </c>
      <c r="I9" s="26" t="s">
        <v>19</v>
      </c>
      <c r="J9" s="24" t="s">
        <v>1</v>
      </c>
      <c r="L9" s="31"/>
    </row>
    <row r="10" spans="2:46" s="1" customFormat="1" ht="12" customHeight="1">
      <c r="B10" s="31"/>
      <c r="D10" s="26" t="s">
        <v>20</v>
      </c>
      <c r="F10" s="24" t="str">
        <f>'Rekapitulace stavby'!K8</f>
        <v>Pardubice, Gorkého 350</v>
      </c>
      <c r="I10" s="26" t="s">
        <v>21</v>
      </c>
      <c r="J10" s="51">
        <f>'Rekapitulace stavby'!AN8</f>
        <v>46304</v>
      </c>
      <c r="L10" s="31"/>
    </row>
    <row r="11" spans="2:46" s="1" customFormat="1" ht="10.9" customHeight="1">
      <c r="B11" s="31"/>
      <c r="L11" s="31"/>
    </row>
    <row r="12" spans="2:46" s="1" customFormat="1" ht="12" customHeight="1">
      <c r="B12" s="31"/>
      <c r="D12" s="26" t="s">
        <v>22</v>
      </c>
      <c r="F12" s="177" t="str">
        <f>'Rekapitulace stavby'!K10</f>
        <v>Domov mládeže a školní jídelna Pardubice</v>
      </c>
      <c r="I12" s="26" t="s">
        <v>23</v>
      </c>
      <c r="J12" s="24">
        <v>48161071</v>
      </c>
      <c r="L12" s="31"/>
    </row>
    <row r="13" spans="2:46" s="1" customFormat="1" ht="17.25" customHeight="1">
      <c r="B13" s="31"/>
      <c r="E13" s="24"/>
      <c r="F13" s="177" t="str">
        <f>'Rekapitulace stavby'!K11</f>
        <v>Rožkova 331, Zelené Předměstí</v>
      </c>
      <c r="I13" s="26" t="s">
        <v>24</v>
      </c>
      <c r="J13" s="24" t="s">
        <v>335</v>
      </c>
      <c r="L13" s="31"/>
    </row>
    <row r="14" spans="2:46" s="1" customFormat="1" ht="12.75" customHeight="1">
      <c r="B14" s="31"/>
      <c r="F14" s="177" t="str">
        <f>'Rekapitulace stavby'!K12</f>
        <v>530 02 Pardubice</v>
      </c>
      <c r="L14" s="31"/>
    </row>
    <row r="15" spans="2:46" s="1" customFormat="1" ht="12" customHeight="1">
      <c r="B15" s="31"/>
      <c r="D15" s="26" t="s">
        <v>25</v>
      </c>
      <c r="I15" s="26" t="s">
        <v>23</v>
      </c>
      <c r="J15" s="27" t="str">
        <f>'Rekapitulace stavby'!AN13</f>
        <v>Vyplň údaj</v>
      </c>
      <c r="L15" s="31"/>
    </row>
    <row r="16" spans="2:46" s="1" customFormat="1" ht="18" customHeight="1">
      <c r="B16" s="31"/>
      <c r="E16" s="217" t="str">
        <f>'Rekapitulace stavby'!E14</f>
        <v>Vyplň údaj</v>
      </c>
      <c r="F16" s="208"/>
      <c r="G16" s="208"/>
      <c r="H16" s="208"/>
      <c r="I16" s="26" t="s">
        <v>24</v>
      </c>
      <c r="J16" s="27" t="str">
        <f>'Rekapitulace stavby'!AN14</f>
        <v>Vyplň údaj</v>
      </c>
      <c r="L16" s="31"/>
    </row>
    <row r="17" spans="2:12" s="1" customFormat="1" ht="6.95" customHeight="1">
      <c r="B17" s="31"/>
      <c r="L17" s="31"/>
    </row>
    <row r="18" spans="2:12" s="1" customFormat="1" ht="12" customHeight="1">
      <c r="B18" s="31"/>
      <c r="D18" s="26" t="s">
        <v>27</v>
      </c>
      <c r="I18" s="26" t="s">
        <v>23</v>
      </c>
      <c r="J18" s="24" t="str">
        <f>IF('Rekapitulace stavby'!AN16="","",'Rekapitulace stavby'!AN16)</f>
        <v/>
      </c>
      <c r="L18" s="31"/>
    </row>
    <row r="19" spans="2:12" s="1" customFormat="1" ht="18" customHeight="1">
      <c r="B19" s="31"/>
      <c r="E19" s="24" t="str">
        <f>IF('Rekapitulace stavby'!E17="","",'Rekapitulace stavby'!E17)</f>
        <v xml:space="preserve"> astalon s.r.o.</v>
      </c>
      <c r="I19" s="26" t="s">
        <v>24</v>
      </c>
      <c r="J19" s="24" t="str">
        <f>IF('Rekapitulace stavby'!AN17="","",'Rekapitulace stavby'!AN17)</f>
        <v/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6" t="s">
        <v>30</v>
      </c>
      <c r="I21" s="26" t="s">
        <v>23</v>
      </c>
      <c r="J21" s="24" t="str">
        <f>IF('Rekapitulace stavby'!AN19="","",'Rekapitulace stavby'!AN19)</f>
        <v/>
      </c>
      <c r="L21" s="31"/>
    </row>
    <row r="22" spans="2:12" s="1" customFormat="1" ht="18" customHeight="1">
      <c r="B22" s="31"/>
      <c r="E22" s="24" t="str">
        <f>IF('Rekapitulace stavby'!E20="","",'Rekapitulace stavby'!E20)</f>
        <v xml:space="preserve"> </v>
      </c>
      <c r="I22" s="26" t="s">
        <v>24</v>
      </c>
      <c r="J22" s="24" t="str">
        <f>IF('Rekapitulace stavby'!AN20="","",'Rekapitulace stavby'!AN20)</f>
        <v/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6" t="s">
        <v>31</v>
      </c>
      <c r="L24" s="31"/>
    </row>
    <row r="25" spans="2:12" s="7" customFormat="1" ht="16.5" customHeight="1">
      <c r="B25" s="83"/>
      <c r="E25" s="212" t="s">
        <v>1</v>
      </c>
      <c r="F25" s="212"/>
      <c r="G25" s="212"/>
      <c r="H25" s="212"/>
      <c r="L25" s="83"/>
    </row>
    <row r="26" spans="2:12" s="1" customFormat="1" ht="6.95" customHeight="1">
      <c r="B26" s="31"/>
      <c r="L26" s="31"/>
    </row>
    <row r="27" spans="2:12" s="1" customFormat="1" ht="6.95" customHeight="1">
      <c r="B27" s="31"/>
      <c r="D27" s="52"/>
      <c r="E27" s="52"/>
      <c r="F27" s="52"/>
      <c r="G27" s="52"/>
      <c r="H27" s="52"/>
      <c r="I27" s="52"/>
      <c r="J27" s="52"/>
      <c r="K27" s="52"/>
      <c r="L27" s="31"/>
    </row>
    <row r="28" spans="2:12" s="1" customFormat="1" ht="25.35" customHeight="1">
      <c r="B28" s="31"/>
      <c r="D28" s="84" t="s">
        <v>32</v>
      </c>
      <c r="J28" s="65">
        <f>ROUND(J126, 2)</f>
        <v>0</v>
      </c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14.45" customHeight="1">
      <c r="B30" s="31"/>
      <c r="F30" s="34" t="s">
        <v>34</v>
      </c>
      <c r="I30" s="34" t="s">
        <v>33</v>
      </c>
      <c r="J30" s="34" t="s">
        <v>35</v>
      </c>
      <c r="L30" s="31"/>
    </row>
    <row r="31" spans="2:12" s="1" customFormat="1" ht="14.45" customHeight="1">
      <c r="B31" s="31"/>
      <c r="D31" s="54" t="s">
        <v>36</v>
      </c>
      <c r="E31" s="26" t="s">
        <v>37</v>
      </c>
      <c r="F31" s="85">
        <f>ROUND((SUM(BE126:BE229)),  2)</f>
        <v>0</v>
      </c>
      <c r="I31" s="86">
        <v>0.21</v>
      </c>
      <c r="J31" s="85">
        <f>ROUND(((SUM(BE126:BE229))*I31),  2)</f>
        <v>0</v>
      </c>
      <c r="L31" s="31"/>
    </row>
    <row r="32" spans="2:12" s="1" customFormat="1" ht="14.45" customHeight="1">
      <c r="B32" s="31"/>
      <c r="E32" s="26" t="s">
        <v>38</v>
      </c>
      <c r="F32" s="85">
        <f>ROUND((SUM(BF126:BF229)),  2)</f>
        <v>0</v>
      </c>
      <c r="I32" s="86">
        <v>0.12</v>
      </c>
      <c r="J32" s="85">
        <f>ROUND(((SUM(BF126:BF229))*I32),  2)</f>
        <v>0</v>
      </c>
      <c r="L32" s="31"/>
    </row>
    <row r="33" spans="2:12" s="1" customFormat="1" ht="14.45" hidden="1" customHeight="1">
      <c r="B33" s="31"/>
      <c r="E33" s="26" t="s">
        <v>39</v>
      </c>
      <c r="F33" s="85">
        <f>ROUND((SUM(BG126:BG229)),  2)</f>
        <v>0</v>
      </c>
      <c r="I33" s="86">
        <v>0.21</v>
      </c>
      <c r="J33" s="85">
        <f>0</f>
        <v>0</v>
      </c>
      <c r="L33" s="31"/>
    </row>
    <row r="34" spans="2:12" s="1" customFormat="1" ht="14.45" hidden="1" customHeight="1">
      <c r="B34" s="31"/>
      <c r="E34" s="26" t="s">
        <v>40</v>
      </c>
      <c r="F34" s="85">
        <f>ROUND((SUM(BH126:BH229)),  2)</f>
        <v>0</v>
      </c>
      <c r="I34" s="86">
        <v>0.12</v>
      </c>
      <c r="J34" s="85">
        <f>0</f>
        <v>0</v>
      </c>
      <c r="L34" s="31"/>
    </row>
    <row r="35" spans="2:12" s="1" customFormat="1" ht="14.45" hidden="1" customHeight="1">
      <c r="B35" s="31"/>
      <c r="E35" s="26" t="s">
        <v>41</v>
      </c>
      <c r="F35" s="85">
        <f>ROUND((SUM(BI126:BI229)),  2)</f>
        <v>0</v>
      </c>
      <c r="I35" s="86">
        <v>0</v>
      </c>
      <c r="J35" s="85">
        <f>0</f>
        <v>0</v>
      </c>
      <c r="L35" s="31"/>
    </row>
    <row r="36" spans="2:12" s="1" customFormat="1" ht="6.95" customHeight="1">
      <c r="B36" s="31"/>
      <c r="L36" s="31"/>
    </row>
    <row r="37" spans="2:12" s="1" customFormat="1" ht="25.35" customHeight="1">
      <c r="B37" s="31"/>
      <c r="C37" s="87"/>
      <c r="D37" s="88" t="s">
        <v>42</v>
      </c>
      <c r="E37" s="56"/>
      <c r="F37" s="56"/>
      <c r="G37" s="89" t="s">
        <v>43</v>
      </c>
      <c r="H37" s="90" t="s">
        <v>44</v>
      </c>
      <c r="I37" s="56"/>
      <c r="J37" s="91">
        <f>SUM(J28:J35)</f>
        <v>0</v>
      </c>
      <c r="K37" s="92"/>
      <c r="L37" s="31"/>
    </row>
    <row r="38" spans="2:12" s="1" customFormat="1" ht="14.45" customHeight="1">
      <c r="B38" s="31"/>
      <c r="L38" s="31"/>
    </row>
    <row r="39" spans="2:12" ht="14.45" customHeight="1">
      <c r="B39" s="19"/>
      <c r="L39" s="19"/>
    </row>
    <row r="40" spans="2:12" ht="14.45" customHeight="1">
      <c r="B40" s="19"/>
      <c r="L40" s="19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45</v>
      </c>
      <c r="E50" s="41"/>
      <c r="F50" s="41"/>
      <c r="G50" s="40" t="s">
        <v>46</v>
      </c>
      <c r="H50" s="41"/>
      <c r="I50" s="41"/>
      <c r="J50" s="41"/>
      <c r="K50" s="41"/>
      <c r="L50" s="31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2.75">
      <c r="B61" s="31"/>
      <c r="D61" s="42" t="s">
        <v>47</v>
      </c>
      <c r="E61" s="33"/>
      <c r="F61" s="93" t="s">
        <v>48</v>
      </c>
      <c r="G61" s="42" t="s">
        <v>47</v>
      </c>
      <c r="H61" s="33"/>
      <c r="I61" s="33"/>
      <c r="J61" s="94" t="s">
        <v>48</v>
      </c>
      <c r="K61" s="33"/>
      <c r="L61" s="31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2.75">
      <c r="B65" s="31"/>
      <c r="D65" s="40" t="s">
        <v>49</v>
      </c>
      <c r="E65" s="41"/>
      <c r="F65" s="41"/>
      <c r="G65" s="40" t="s">
        <v>50</v>
      </c>
      <c r="H65" s="41"/>
      <c r="I65" s="41"/>
      <c r="J65" s="41"/>
      <c r="K65" s="41"/>
      <c r="L65" s="31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2.75">
      <c r="B76" s="31"/>
      <c r="D76" s="42" t="s">
        <v>47</v>
      </c>
      <c r="E76" s="33"/>
      <c r="F76" s="93" t="s">
        <v>48</v>
      </c>
      <c r="G76" s="42" t="s">
        <v>47</v>
      </c>
      <c r="H76" s="33"/>
      <c r="I76" s="33"/>
      <c r="J76" s="94" t="s">
        <v>48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81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30" customHeight="1">
      <c r="B85" s="31"/>
      <c r="E85" s="189" t="str">
        <f>E7</f>
        <v>Osazení vjezdových bran a související práce - Pardubice, Gorkého</v>
      </c>
      <c r="F85" s="216"/>
      <c r="G85" s="216"/>
      <c r="H85" s="216"/>
      <c r="L85" s="31"/>
    </row>
    <row r="86" spans="2:47" s="1" customFormat="1" ht="6.95" customHeight="1">
      <c r="B86" s="31"/>
      <c r="L86" s="31"/>
    </row>
    <row r="87" spans="2:47" s="1" customFormat="1" ht="12" customHeight="1">
      <c r="B87" s="31"/>
      <c r="C87" s="26" t="s">
        <v>20</v>
      </c>
      <c r="F87" s="24" t="str">
        <f>F10</f>
        <v>Pardubice, Gorkého 350</v>
      </c>
      <c r="I87" s="26" t="s">
        <v>21</v>
      </c>
      <c r="J87" s="51">
        <f>IF(J10="","",J10)</f>
        <v>46304</v>
      </c>
      <c r="L87" s="31"/>
    </row>
    <row r="88" spans="2:47" s="1" customFormat="1" ht="6.95" customHeight="1">
      <c r="B88" s="31"/>
      <c r="L88" s="31"/>
    </row>
    <row r="89" spans="2:47" s="1" customFormat="1" ht="15.2" customHeight="1">
      <c r="B89" s="31"/>
      <c r="C89" s="26" t="s">
        <v>22</v>
      </c>
      <c r="F89" s="24" t="str">
        <f>'Rekapitulace stavby'!K10</f>
        <v>Domov mládeže a školní jídelna Pardubice</v>
      </c>
      <c r="I89" s="26" t="s">
        <v>27</v>
      </c>
      <c r="J89" s="29" t="str">
        <f>E19</f>
        <v xml:space="preserve"> astalon s.r.o.</v>
      </c>
      <c r="L89" s="31"/>
    </row>
    <row r="90" spans="2:47" s="1" customFormat="1" ht="15.2" customHeight="1">
      <c r="B90" s="31"/>
      <c r="C90" s="26" t="s">
        <v>25</v>
      </c>
      <c r="F90" s="24" t="str">
        <f>IF(E16="","",E16)</f>
        <v>Vyplň údaj</v>
      </c>
      <c r="I90" s="26" t="s">
        <v>30</v>
      </c>
      <c r="J90" s="29" t="str">
        <f>E22</f>
        <v xml:space="preserve"> </v>
      </c>
      <c r="L90" s="31"/>
    </row>
    <row r="91" spans="2:47" s="1" customFormat="1" ht="10.35" customHeight="1">
      <c r="B91" s="31"/>
      <c r="L91" s="31"/>
    </row>
    <row r="92" spans="2:47" s="1" customFormat="1" ht="29.25" customHeight="1">
      <c r="B92" s="31"/>
      <c r="C92" s="95" t="s">
        <v>82</v>
      </c>
      <c r="D92" s="87"/>
      <c r="E92" s="87"/>
      <c r="F92" s="87"/>
      <c r="G92" s="87"/>
      <c r="H92" s="87"/>
      <c r="I92" s="87"/>
      <c r="J92" s="96" t="s">
        <v>83</v>
      </c>
      <c r="K92" s="87"/>
      <c r="L92" s="31"/>
    </row>
    <row r="93" spans="2:47" s="1" customFormat="1" ht="10.35" customHeight="1">
      <c r="B93" s="31"/>
      <c r="L93" s="31"/>
    </row>
    <row r="94" spans="2:47" s="1" customFormat="1" ht="22.9" customHeight="1">
      <c r="B94" s="31"/>
      <c r="C94" s="97" t="s">
        <v>84</v>
      </c>
      <c r="J94" s="65">
        <f>J126</f>
        <v>0</v>
      </c>
      <c r="L94" s="31"/>
      <c r="AU94" s="16" t="s">
        <v>85</v>
      </c>
    </row>
    <row r="95" spans="2:47" s="8" customFormat="1" ht="24.95" customHeight="1">
      <c r="B95" s="98"/>
      <c r="D95" s="99" t="s">
        <v>86</v>
      </c>
      <c r="E95" s="100"/>
      <c r="F95" s="100"/>
      <c r="G95" s="100"/>
      <c r="H95" s="100"/>
      <c r="I95" s="100"/>
      <c r="J95" s="101">
        <f>J127</f>
        <v>0</v>
      </c>
      <c r="L95" s="98"/>
    </row>
    <row r="96" spans="2:47" s="9" customFormat="1" ht="19.899999999999999" customHeight="1">
      <c r="B96" s="102"/>
      <c r="D96" s="103" t="s">
        <v>87</v>
      </c>
      <c r="E96" s="104"/>
      <c r="F96" s="104"/>
      <c r="G96" s="104"/>
      <c r="H96" s="104"/>
      <c r="I96" s="104"/>
      <c r="J96" s="105">
        <f>J128</f>
        <v>0</v>
      </c>
      <c r="L96" s="102"/>
    </row>
    <row r="97" spans="2:12" s="9" customFormat="1" ht="19.899999999999999" customHeight="1">
      <c r="B97" s="102"/>
      <c r="D97" s="103" t="s">
        <v>88</v>
      </c>
      <c r="E97" s="104"/>
      <c r="F97" s="104"/>
      <c r="G97" s="104"/>
      <c r="H97" s="104"/>
      <c r="I97" s="104"/>
      <c r="J97" s="105">
        <f>J140</f>
        <v>0</v>
      </c>
      <c r="L97" s="102"/>
    </row>
    <row r="98" spans="2:12" s="9" customFormat="1" ht="19.899999999999999" customHeight="1">
      <c r="B98" s="102"/>
      <c r="D98" s="103" t="s">
        <v>89</v>
      </c>
      <c r="E98" s="104"/>
      <c r="F98" s="104"/>
      <c r="G98" s="104"/>
      <c r="H98" s="104"/>
      <c r="I98" s="104"/>
      <c r="J98" s="105">
        <f>J152</f>
        <v>0</v>
      </c>
      <c r="L98" s="102"/>
    </row>
    <row r="99" spans="2:12" s="9" customFormat="1" ht="19.899999999999999" customHeight="1">
      <c r="B99" s="102"/>
      <c r="D99" s="103" t="s">
        <v>90</v>
      </c>
      <c r="E99" s="104"/>
      <c r="F99" s="104"/>
      <c r="G99" s="104"/>
      <c r="H99" s="104"/>
      <c r="I99" s="104"/>
      <c r="J99" s="105">
        <f>J184</f>
        <v>0</v>
      </c>
      <c r="L99" s="102"/>
    </row>
    <row r="100" spans="2:12" s="9" customFormat="1" ht="19.899999999999999" customHeight="1">
      <c r="B100" s="102"/>
      <c r="D100" s="103" t="s">
        <v>91</v>
      </c>
      <c r="E100" s="104"/>
      <c r="F100" s="104"/>
      <c r="G100" s="104"/>
      <c r="H100" s="104"/>
      <c r="I100" s="104"/>
      <c r="J100" s="105">
        <f>J186</f>
        <v>0</v>
      </c>
      <c r="L100" s="102"/>
    </row>
    <row r="101" spans="2:12" s="9" customFormat="1" ht="19.899999999999999" customHeight="1">
      <c r="B101" s="102"/>
      <c r="D101" s="103" t="s">
        <v>92</v>
      </c>
      <c r="E101" s="104"/>
      <c r="F101" s="104"/>
      <c r="G101" s="104"/>
      <c r="H101" s="104"/>
      <c r="I101" s="104"/>
      <c r="J101" s="105">
        <f>J209</f>
        <v>0</v>
      </c>
      <c r="L101" s="102"/>
    </row>
    <row r="102" spans="2:12" s="9" customFormat="1" ht="19.899999999999999" customHeight="1">
      <c r="B102" s="102"/>
      <c r="D102" s="103" t="s">
        <v>93</v>
      </c>
      <c r="E102" s="104"/>
      <c r="F102" s="104"/>
      <c r="G102" s="104"/>
      <c r="H102" s="104"/>
      <c r="I102" s="104"/>
      <c r="J102" s="105">
        <f>J215</f>
        <v>0</v>
      </c>
      <c r="L102" s="102"/>
    </row>
    <row r="103" spans="2:12" s="8" customFormat="1" ht="24.95" customHeight="1">
      <c r="B103" s="98"/>
      <c r="D103" s="99" t="s">
        <v>94</v>
      </c>
      <c r="E103" s="100"/>
      <c r="F103" s="100"/>
      <c r="G103" s="100"/>
      <c r="H103" s="100"/>
      <c r="I103" s="100"/>
      <c r="J103" s="101">
        <f>J217</f>
        <v>0</v>
      </c>
      <c r="L103" s="98"/>
    </row>
    <row r="104" spans="2:12" s="8" customFormat="1" ht="24.95" customHeight="1">
      <c r="B104" s="98"/>
      <c r="D104" s="99" t="s">
        <v>95</v>
      </c>
      <c r="E104" s="100"/>
      <c r="F104" s="100"/>
      <c r="G104" s="100"/>
      <c r="H104" s="100"/>
      <c r="I104" s="100"/>
      <c r="J104" s="101">
        <f>J218</f>
        <v>0</v>
      </c>
      <c r="L104" s="98"/>
    </row>
    <row r="105" spans="2:12" s="9" customFormat="1" ht="19.899999999999999" customHeight="1">
      <c r="B105" s="102"/>
      <c r="D105" s="103" t="s">
        <v>96</v>
      </c>
      <c r="E105" s="104"/>
      <c r="F105" s="104"/>
      <c r="G105" s="104"/>
      <c r="H105" s="104"/>
      <c r="I105" s="104"/>
      <c r="J105" s="105">
        <f>J219</f>
        <v>0</v>
      </c>
      <c r="L105" s="102"/>
    </row>
    <row r="106" spans="2:12" s="8" customFormat="1" ht="24.95" customHeight="1">
      <c r="B106" s="98"/>
      <c r="D106" s="99" t="s">
        <v>97</v>
      </c>
      <c r="E106" s="100"/>
      <c r="F106" s="100"/>
      <c r="G106" s="100"/>
      <c r="H106" s="100"/>
      <c r="I106" s="100"/>
      <c r="J106" s="101">
        <f>J224</f>
        <v>0</v>
      </c>
      <c r="L106" s="98"/>
    </row>
    <row r="107" spans="2:12" s="9" customFormat="1" ht="19.899999999999999" customHeight="1">
      <c r="B107" s="102"/>
      <c r="D107" s="103" t="s">
        <v>98</v>
      </c>
      <c r="E107" s="104"/>
      <c r="F107" s="104"/>
      <c r="G107" s="104"/>
      <c r="H107" s="104"/>
      <c r="I107" s="104"/>
      <c r="J107" s="105">
        <f>J225</f>
        <v>0</v>
      </c>
      <c r="L107" s="102"/>
    </row>
    <row r="108" spans="2:12" s="9" customFormat="1" ht="19.899999999999999" customHeight="1">
      <c r="B108" s="102"/>
      <c r="D108" s="103" t="s">
        <v>99</v>
      </c>
      <c r="E108" s="104"/>
      <c r="F108" s="104"/>
      <c r="G108" s="104"/>
      <c r="H108" s="104"/>
      <c r="I108" s="104"/>
      <c r="J108" s="105">
        <f>J228</f>
        <v>0</v>
      </c>
      <c r="L108" s="102"/>
    </row>
    <row r="109" spans="2:12" s="1" customFormat="1" ht="21.75" customHeight="1">
      <c r="B109" s="31"/>
      <c r="L109" s="31"/>
    </row>
    <row r="110" spans="2:12" s="1" customFormat="1" ht="6.95" customHeight="1">
      <c r="B110" s="43"/>
      <c r="C110" s="44"/>
      <c r="D110" s="44"/>
      <c r="E110" s="44"/>
      <c r="F110" s="44"/>
      <c r="G110" s="44"/>
      <c r="H110" s="44"/>
      <c r="I110" s="44"/>
      <c r="J110" s="44"/>
      <c r="K110" s="44"/>
      <c r="L110" s="31"/>
    </row>
    <row r="114" spans="2:63" s="1" customFormat="1" ht="6.95" customHeight="1">
      <c r="B114" s="45"/>
      <c r="C114" s="46"/>
      <c r="D114" s="46"/>
      <c r="E114" s="46"/>
      <c r="F114" s="46"/>
      <c r="G114" s="46"/>
      <c r="H114" s="46"/>
      <c r="I114" s="46"/>
      <c r="J114" s="46"/>
      <c r="K114" s="46"/>
      <c r="L114" s="31"/>
    </row>
    <row r="115" spans="2:63" s="1" customFormat="1" ht="24.95" customHeight="1">
      <c r="B115" s="31"/>
      <c r="C115" s="20" t="s">
        <v>100</v>
      </c>
      <c r="L115" s="31"/>
    </row>
    <row r="116" spans="2:63" s="1" customFormat="1" ht="6.95" customHeight="1">
      <c r="B116" s="31"/>
      <c r="L116" s="31"/>
    </row>
    <row r="117" spans="2:63" s="1" customFormat="1" ht="12" customHeight="1">
      <c r="B117" s="31"/>
      <c r="C117" s="26" t="s">
        <v>16</v>
      </c>
      <c r="L117" s="31"/>
    </row>
    <row r="118" spans="2:63" s="1" customFormat="1" ht="30" customHeight="1">
      <c r="B118" s="31"/>
      <c r="E118" s="189" t="str">
        <f>E7</f>
        <v>Osazení vjezdových bran a související práce - Pardubice, Gorkého</v>
      </c>
      <c r="F118" s="216"/>
      <c r="G118" s="216"/>
      <c r="H118" s="216"/>
      <c r="L118" s="31"/>
    </row>
    <row r="119" spans="2:63" s="1" customFormat="1" ht="6.95" customHeight="1">
      <c r="B119" s="31"/>
      <c r="L119" s="31"/>
    </row>
    <row r="120" spans="2:63" s="1" customFormat="1" ht="12" customHeight="1">
      <c r="B120" s="31"/>
      <c r="C120" s="26" t="s">
        <v>20</v>
      </c>
      <c r="F120" s="24" t="str">
        <f>F10</f>
        <v>Pardubice, Gorkého 350</v>
      </c>
      <c r="I120" s="26" t="s">
        <v>21</v>
      </c>
      <c r="J120" s="51">
        <f>IF(J10="","",J10)</f>
        <v>46304</v>
      </c>
      <c r="L120" s="31"/>
    </row>
    <row r="121" spans="2:63" s="1" customFormat="1" ht="6.95" customHeight="1">
      <c r="B121" s="31"/>
      <c r="L121" s="31"/>
    </row>
    <row r="122" spans="2:63" s="1" customFormat="1" ht="15.2" customHeight="1">
      <c r="B122" s="31"/>
      <c r="C122" s="26" t="s">
        <v>22</v>
      </c>
      <c r="F122" s="24" t="str">
        <f>'Rekapitulace stavby'!K10</f>
        <v>Domov mládeže a školní jídelna Pardubice</v>
      </c>
      <c r="I122" s="26" t="s">
        <v>27</v>
      </c>
      <c r="J122" s="29" t="str">
        <f>E19</f>
        <v xml:space="preserve"> astalon s.r.o.</v>
      </c>
      <c r="L122" s="31"/>
    </row>
    <row r="123" spans="2:63" s="1" customFormat="1" ht="15.2" customHeight="1">
      <c r="B123" s="31"/>
      <c r="C123" s="26" t="s">
        <v>25</v>
      </c>
      <c r="F123" s="24" t="str">
        <f>IF(E16="","",E16)</f>
        <v>Vyplň údaj</v>
      </c>
      <c r="I123" s="26" t="s">
        <v>30</v>
      </c>
      <c r="J123" s="29" t="str">
        <f>E22</f>
        <v xml:space="preserve"> </v>
      </c>
      <c r="L123" s="31"/>
    </row>
    <row r="124" spans="2:63" s="1" customFormat="1" ht="10.35" customHeight="1">
      <c r="B124" s="31"/>
      <c r="L124" s="31"/>
    </row>
    <row r="125" spans="2:63" s="10" customFormat="1" ht="29.25" customHeight="1">
      <c r="B125" s="106"/>
      <c r="C125" s="107" t="s">
        <v>101</v>
      </c>
      <c r="D125" s="108" t="s">
        <v>57</v>
      </c>
      <c r="E125" s="108" t="s">
        <v>53</v>
      </c>
      <c r="F125" s="108" t="s">
        <v>54</v>
      </c>
      <c r="G125" s="108" t="s">
        <v>102</v>
      </c>
      <c r="H125" s="108" t="s">
        <v>103</v>
      </c>
      <c r="I125" s="108" t="s">
        <v>104</v>
      </c>
      <c r="J125" s="108" t="s">
        <v>83</v>
      </c>
      <c r="K125" s="109" t="s">
        <v>105</v>
      </c>
      <c r="L125" s="106"/>
      <c r="M125" s="58" t="s">
        <v>1</v>
      </c>
      <c r="N125" s="59" t="s">
        <v>36</v>
      </c>
      <c r="O125" s="59" t="s">
        <v>106</v>
      </c>
      <c r="P125" s="59" t="s">
        <v>107</v>
      </c>
      <c r="Q125" s="59" t="s">
        <v>108</v>
      </c>
      <c r="R125" s="59" t="s">
        <v>109</v>
      </c>
      <c r="S125" s="59" t="s">
        <v>110</v>
      </c>
      <c r="T125" s="60" t="s">
        <v>111</v>
      </c>
    </row>
    <row r="126" spans="2:63" s="1" customFormat="1" ht="22.9" customHeight="1">
      <c r="B126" s="31"/>
      <c r="C126" s="63" t="s">
        <v>112</v>
      </c>
      <c r="J126" s="110">
        <f>BK126</f>
        <v>0</v>
      </c>
      <c r="L126" s="31"/>
      <c r="M126" s="61"/>
      <c r="N126" s="52"/>
      <c r="O126" s="52"/>
      <c r="P126" s="111">
        <f>P127+P217+P218+P224</f>
        <v>0</v>
      </c>
      <c r="Q126" s="52"/>
      <c r="R126" s="111">
        <f>R127+R217+R218+R224</f>
        <v>16.872942499999997</v>
      </c>
      <c r="S126" s="52"/>
      <c r="T126" s="112">
        <f>T127+T217+T218+T224</f>
        <v>3.7037750000000003</v>
      </c>
      <c r="AT126" s="16" t="s">
        <v>71</v>
      </c>
      <c r="AU126" s="16" t="s">
        <v>85</v>
      </c>
      <c r="BK126" s="113">
        <f>BK127+BK217+BK218+BK224</f>
        <v>0</v>
      </c>
    </row>
    <row r="127" spans="2:63" s="11" customFormat="1" ht="25.9" customHeight="1">
      <c r="B127" s="114"/>
      <c r="D127" s="115" t="s">
        <v>71</v>
      </c>
      <c r="E127" s="116" t="s">
        <v>113</v>
      </c>
      <c r="F127" s="116" t="s">
        <v>114</v>
      </c>
      <c r="I127" s="117"/>
      <c r="J127" s="118">
        <f>BK127</f>
        <v>0</v>
      </c>
      <c r="L127" s="114"/>
      <c r="M127" s="119"/>
      <c r="P127" s="120">
        <f>P128+P140+P152+P184+P186+P209+P215</f>
        <v>0</v>
      </c>
      <c r="R127" s="120">
        <f>R128+R140+R152+R184+R186+R209+R215</f>
        <v>16.871860999999996</v>
      </c>
      <c r="T127" s="121">
        <f>T128+T140+T152+T184+T186+T209+T215</f>
        <v>3.7037750000000003</v>
      </c>
      <c r="AR127" s="115" t="s">
        <v>77</v>
      </c>
      <c r="AT127" s="122" t="s">
        <v>71</v>
      </c>
      <c r="AU127" s="122" t="s">
        <v>72</v>
      </c>
      <c r="AY127" s="115" t="s">
        <v>115</v>
      </c>
      <c r="BK127" s="123">
        <f>BK128+BK140+BK152+BK184+BK186+BK209+BK215</f>
        <v>0</v>
      </c>
    </row>
    <row r="128" spans="2:63" s="11" customFormat="1" ht="22.9" customHeight="1">
      <c r="B128" s="114"/>
      <c r="D128" s="115" t="s">
        <v>71</v>
      </c>
      <c r="E128" s="124" t="s">
        <v>77</v>
      </c>
      <c r="F128" s="124" t="s">
        <v>116</v>
      </c>
      <c r="I128" s="117"/>
      <c r="J128" s="125">
        <f>BK128</f>
        <v>0</v>
      </c>
      <c r="L128" s="114"/>
      <c r="M128" s="119"/>
      <c r="P128" s="120">
        <f>SUM(P129:P139)</f>
        <v>0</v>
      </c>
      <c r="R128" s="120">
        <f>SUM(R129:R139)</f>
        <v>0</v>
      </c>
      <c r="T128" s="121">
        <f>SUM(T129:T139)</f>
        <v>2.2000000000000002</v>
      </c>
      <c r="AR128" s="115" t="s">
        <v>77</v>
      </c>
      <c r="AT128" s="122" t="s">
        <v>71</v>
      </c>
      <c r="AU128" s="122" t="s">
        <v>77</v>
      </c>
      <c r="AY128" s="115" t="s">
        <v>115</v>
      </c>
      <c r="BK128" s="123">
        <f>SUM(BK129:BK139)</f>
        <v>0</v>
      </c>
    </row>
    <row r="129" spans="2:65" s="1" customFormat="1" ht="24.2" customHeight="1">
      <c r="B129" s="31"/>
      <c r="C129" s="126" t="s">
        <v>77</v>
      </c>
      <c r="D129" s="126" t="s">
        <v>117</v>
      </c>
      <c r="E129" s="127" t="s">
        <v>118</v>
      </c>
      <c r="F129" s="128" t="s">
        <v>119</v>
      </c>
      <c r="G129" s="129" t="s">
        <v>120</v>
      </c>
      <c r="H129" s="130">
        <v>10</v>
      </c>
      <c r="I129" s="131"/>
      <c r="J129" s="132">
        <f>ROUND(I129*H129,2)</f>
        <v>0</v>
      </c>
      <c r="K129" s="128" t="s">
        <v>121</v>
      </c>
      <c r="L129" s="31"/>
      <c r="M129" s="133" t="s">
        <v>1</v>
      </c>
      <c r="N129" s="134" t="s">
        <v>37</v>
      </c>
      <c r="P129" s="135">
        <f>O129*H129</f>
        <v>0</v>
      </c>
      <c r="Q129" s="135">
        <v>0</v>
      </c>
      <c r="R129" s="135">
        <f>Q129*H129</f>
        <v>0</v>
      </c>
      <c r="S129" s="135">
        <v>0.22</v>
      </c>
      <c r="T129" s="136">
        <f>S129*H129</f>
        <v>2.2000000000000002</v>
      </c>
      <c r="AR129" s="137" t="s">
        <v>122</v>
      </c>
      <c r="AT129" s="137" t="s">
        <v>117</v>
      </c>
      <c r="AU129" s="137" t="s">
        <v>79</v>
      </c>
      <c r="AY129" s="16" t="s">
        <v>115</v>
      </c>
      <c r="BE129" s="138">
        <f>IF(N129="základní",J129,0)</f>
        <v>0</v>
      </c>
      <c r="BF129" s="138">
        <f>IF(N129="snížená",J129,0)</f>
        <v>0</v>
      </c>
      <c r="BG129" s="138">
        <f>IF(N129="zákl. přenesená",J129,0)</f>
        <v>0</v>
      </c>
      <c r="BH129" s="138">
        <f>IF(N129="sníž. přenesená",J129,0)</f>
        <v>0</v>
      </c>
      <c r="BI129" s="138">
        <f>IF(N129="nulová",J129,0)</f>
        <v>0</v>
      </c>
      <c r="BJ129" s="16" t="s">
        <v>77</v>
      </c>
      <c r="BK129" s="138">
        <f>ROUND(I129*H129,2)</f>
        <v>0</v>
      </c>
      <c r="BL129" s="16" t="s">
        <v>122</v>
      </c>
      <c r="BM129" s="137" t="s">
        <v>123</v>
      </c>
    </row>
    <row r="130" spans="2:65" s="1" customFormat="1" ht="24.2" customHeight="1">
      <c r="B130" s="31"/>
      <c r="C130" s="126" t="s">
        <v>79</v>
      </c>
      <c r="D130" s="126" t="s">
        <v>117</v>
      </c>
      <c r="E130" s="127" t="s">
        <v>124</v>
      </c>
      <c r="F130" s="128" t="s">
        <v>125</v>
      </c>
      <c r="G130" s="129" t="s">
        <v>126</v>
      </c>
      <c r="H130" s="130">
        <v>5</v>
      </c>
      <c r="I130" s="131"/>
      <c r="J130" s="132">
        <f>ROUND(I130*H130,2)</f>
        <v>0</v>
      </c>
      <c r="K130" s="128" t="s">
        <v>121</v>
      </c>
      <c r="L130" s="31"/>
      <c r="M130" s="133" t="s">
        <v>1</v>
      </c>
      <c r="N130" s="134" t="s">
        <v>37</v>
      </c>
      <c r="P130" s="135">
        <f>O130*H130</f>
        <v>0</v>
      </c>
      <c r="Q130" s="135">
        <v>0</v>
      </c>
      <c r="R130" s="135">
        <f>Q130*H130</f>
        <v>0</v>
      </c>
      <c r="S130" s="135">
        <v>0</v>
      </c>
      <c r="T130" s="136">
        <f>S130*H130</f>
        <v>0</v>
      </c>
      <c r="AR130" s="137" t="s">
        <v>122</v>
      </c>
      <c r="AT130" s="137" t="s">
        <v>117</v>
      </c>
      <c r="AU130" s="137" t="s">
        <v>79</v>
      </c>
      <c r="AY130" s="16" t="s">
        <v>115</v>
      </c>
      <c r="BE130" s="138">
        <f>IF(N130="základní",J130,0)</f>
        <v>0</v>
      </c>
      <c r="BF130" s="138">
        <f>IF(N130="snížená",J130,0)</f>
        <v>0</v>
      </c>
      <c r="BG130" s="138">
        <f>IF(N130="zákl. přenesená",J130,0)</f>
        <v>0</v>
      </c>
      <c r="BH130" s="138">
        <f>IF(N130="sníž. přenesená",J130,0)</f>
        <v>0</v>
      </c>
      <c r="BI130" s="138">
        <f>IF(N130="nulová",J130,0)</f>
        <v>0</v>
      </c>
      <c r="BJ130" s="16" t="s">
        <v>77</v>
      </c>
      <c r="BK130" s="138">
        <f>ROUND(I130*H130,2)</f>
        <v>0</v>
      </c>
      <c r="BL130" s="16" t="s">
        <v>122</v>
      </c>
      <c r="BM130" s="137" t="s">
        <v>127</v>
      </c>
    </row>
    <row r="131" spans="2:65" s="12" customFormat="1">
      <c r="B131" s="139"/>
      <c r="D131" s="140" t="s">
        <v>128</v>
      </c>
      <c r="E131" s="141" t="s">
        <v>1</v>
      </c>
      <c r="F131" s="142" t="s">
        <v>129</v>
      </c>
      <c r="H131" s="141" t="s">
        <v>1</v>
      </c>
      <c r="I131" s="143"/>
      <c r="L131" s="139"/>
      <c r="M131" s="144"/>
      <c r="T131" s="145"/>
      <c r="AT131" s="141" t="s">
        <v>128</v>
      </c>
      <c r="AU131" s="141" t="s">
        <v>79</v>
      </c>
      <c r="AV131" s="12" t="s">
        <v>77</v>
      </c>
      <c r="AW131" s="12" t="s">
        <v>29</v>
      </c>
      <c r="AX131" s="12" t="s">
        <v>72</v>
      </c>
      <c r="AY131" s="141" t="s">
        <v>115</v>
      </c>
    </row>
    <row r="132" spans="2:65" s="13" customFormat="1">
      <c r="B132" s="146"/>
      <c r="D132" s="140" t="s">
        <v>128</v>
      </c>
      <c r="E132" s="147" t="s">
        <v>1</v>
      </c>
      <c r="F132" s="148" t="s">
        <v>130</v>
      </c>
      <c r="H132" s="149">
        <v>3</v>
      </c>
      <c r="I132" s="150"/>
      <c r="L132" s="146"/>
      <c r="M132" s="151"/>
      <c r="T132" s="152"/>
      <c r="AT132" s="147" t="s">
        <v>128</v>
      </c>
      <c r="AU132" s="147" t="s">
        <v>79</v>
      </c>
      <c r="AV132" s="13" t="s">
        <v>79</v>
      </c>
      <c r="AW132" s="13" t="s">
        <v>29</v>
      </c>
      <c r="AX132" s="13" t="s">
        <v>72</v>
      </c>
      <c r="AY132" s="147" t="s">
        <v>115</v>
      </c>
    </row>
    <row r="133" spans="2:65" s="13" customFormat="1">
      <c r="B133" s="146"/>
      <c r="D133" s="140" t="s">
        <v>128</v>
      </c>
      <c r="E133" s="147" t="s">
        <v>1</v>
      </c>
      <c r="F133" s="148" t="s">
        <v>131</v>
      </c>
      <c r="H133" s="149">
        <v>2</v>
      </c>
      <c r="I133" s="150"/>
      <c r="L133" s="146"/>
      <c r="M133" s="151"/>
      <c r="T133" s="152"/>
      <c r="AT133" s="147" t="s">
        <v>128</v>
      </c>
      <c r="AU133" s="147" t="s">
        <v>79</v>
      </c>
      <c r="AV133" s="13" t="s">
        <v>79</v>
      </c>
      <c r="AW133" s="13" t="s">
        <v>29</v>
      </c>
      <c r="AX133" s="13" t="s">
        <v>72</v>
      </c>
      <c r="AY133" s="147" t="s">
        <v>115</v>
      </c>
    </row>
    <row r="134" spans="2:65" s="14" customFormat="1">
      <c r="B134" s="153"/>
      <c r="D134" s="140" t="s">
        <v>128</v>
      </c>
      <c r="E134" s="154" t="s">
        <v>1</v>
      </c>
      <c r="F134" s="155" t="s">
        <v>132</v>
      </c>
      <c r="H134" s="156">
        <v>5</v>
      </c>
      <c r="I134" s="157"/>
      <c r="L134" s="153"/>
      <c r="M134" s="158"/>
      <c r="T134" s="159"/>
      <c r="AT134" s="154" t="s">
        <v>128</v>
      </c>
      <c r="AU134" s="154" t="s">
        <v>79</v>
      </c>
      <c r="AV134" s="14" t="s">
        <v>122</v>
      </c>
      <c r="AW134" s="14" t="s">
        <v>29</v>
      </c>
      <c r="AX134" s="14" t="s">
        <v>77</v>
      </c>
      <c r="AY134" s="154" t="s">
        <v>115</v>
      </c>
    </row>
    <row r="135" spans="2:65" s="1" customFormat="1" ht="24.2" customHeight="1">
      <c r="B135" s="31"/>
      <c r="C135" s="126" t="s">
        <v>133</v>
      </c>
      <c r="D135" s="126" t="s">
        <v>117</v>
      </c>
      <c r="E135" s="127" t="s">
        <v>134</v>
      </c>
      <c r="F135" s="128" t="s">
        <v>135</v>
      </c>
      <c r="G135" s="129" t="s">
        <v>126</v>
      </c>
      <c r="H135" s="130">
        <v>5</v>
      </c>
      <c r="I135" s="131"/>
      <c r="J135" s="132">
        <f>ROUND(I135*H135,2)</f>
        <v>0</v>
      </c>
      <c r="K135" s="128" t="s">
        <v>121</v>
      </c>
      <c r="L135" s="31"/>
      <c r="M135" s="133" t="s">
        <v>1</v>
      </c>
      <c r="N135" s="134" t="s">
        <v>37</v>
      </c>
      <c r="P135" s="135">
        <f>O135*H135</f>
        <v>0</v>
      </c>
      <c r="Q135" s="135">
        <v>0</v>
      </c>
      <c r="R135" s="135">
        <f>Q135*H135</f>
        <v>0</v>
      </c>
      <c r="S135" s="135">
        <v>0</v>
      </c>
      <c r="T135" s="136">
        <f>S135*H135</f>
        <v>0</v>
      </c>
      <c r="AR135" s="137" t="s">
        <v>122</v>
      </c>
      <c r="AT135" s="137" t="s">
        <v>117</v>
      </c>
      <c r="AU135" s="137" t="s">
        <v>79</v>
      </c>
      <c r="AY135" s="16" t="s">
        <v>115</v>
      </c>
      <c r="BE135" s="138">
        <f>IF(N135="základní",J135,0)</f>
        <v>0</v>
      </c>
      <c r="BF135" s="138">
        <f>IF(N135="snížená",J135,0)</f>
        <v>0</v>
      </c>
      <c r="BG135" s="138">
        <f>IF(N135="zákl. přenesená",J135,0)</f>
        <v>0</v>
      </c>
      <c r="BH135" s="138">
        <f>IF(N135="sníž. přenesená",J135,0)</f>
        <v>0</v>
      </c>
      <c r="BI135" s="138">
        <f>IF(N135="nulová",J135,0)</f>
        <v>0</v>
      </c>
      <c r="BJ135" s="16" t="s">
        <v>77</v>
      </c>
      <c r="BK135" s="138">
        <f>ROUND(I135*H135,2)</f>
        <v>0</v>
      </c>
      <c r="BL135" s="16" t="s">
        <v>122</v>
      </c>
      <c r="BM135" s="137" t="s">
        <v>136</v>
      </c>
    </row>
    <row r="136" spans="2:65" s="1" customFormat="1" ht="37.9" customHeight="1">
      <c r="B136" s="31"/>
      <c r="C136" s="126" t="s">
        <v>122</v>
      </c>
      <c r="D136" s="126" t="s">
        <v>117</v>
      </c>
      <c r="E136" s="127" t="s">
        <v>137</v>
      </c>
      <c r="F136" s="128" t="s">
        <v>138</v>
      </c>
      <c r="G136" s="129" t="s">
        <v>126</v>
      </c>
      <c r="H136" s="130">
        <v>5</v>
      </c>
      <c r="I136" s="131"/>
      <c r="J136" s="132">
        <f>ROUND(I136*H136,2)</f>
        <v>0</v>
      </c>
      <c r="K136" s="128" t="s">
        <v>121</v>
      </c>
      <c r="L136" s="31"/>
      <c r="M136" s="133" t="s">
        <v>1</v>
      </c>
      <c r="N136" s="134" t="s">
        <v>37</v>
      </c>
      <c r="P136" s="135">
        <f>O136*H136</f>
        <v>0</v>
      </c>
      <c r="Q136" s="135">
        <v>0</v>
      </c>
      <c r="R136" s="135">
        <f>Q136*H136</f>
        <v>0</v>
      </c>
      <c r="S136" s="135">
        <v>0</v>
      </c>
      <c r="T136" s="136">
        <f>S136*H136</f>
        <v>0</v>
      </c>
      <c r="AR136" s="137" t="s">
        <v>122</v>
      </c>
      <c r="AT136" s="137" t="s">
        <v>117</v>
      </c>
      <c r="AU136" s="137" t="s">
        <v>79</v>
      </c>
      <c r="AY136" s="16" t="s">
        <v>115</v>
      </c>
      <c r="BE136" s="138">
        <f>IF(N136="základní",J136,0)</f>
        <v>0</v>
      </c>
      <c r="BF136" s="138">
        <f>IF(N136="snížená",J136,0)</f>
        <v>0</v>
      </c>
      <c r="BG136" s="138">
        <f>IF(N136="zákl. přenesená",J136,0)</f>
        <v>0</v>
      </c>
      <c r="BH136" s="138">
        <f>IF(N136="sníž. přenesená",J136,0)</f>
        <v>0</v>
      </c>
      <c r="BI136" s="138">
        <f>IF(N136="nulová",J136,0)</f>
        <v>0</v>
      </c>
      <c r="BJ136" s="16" t="s">
        <v>77</v>
      </c>
      <c r="BK136" s="138">
        <f>ROUND(I136*H136,2)</f>
        <v>0</v>
      </c>
      <c r="BL136" s="16" t="s">
        <v>122</v>
      </c>
      <c r="BM136" s="137" t="s">
        <v>139</v>
      </c>
    </row>
    <row r="137" spans="2:65" s="1" customFormat="1" ht="24.2" customHeight="1">
      <c r="B137" s="31"/>
      <c r="C137" s="126" t="s">
        <v>140</v>
      </c>
      <c r="D137" s="126" t="s">
        <v>117</v>
      </c>
      <c r="E137" s="127" t="s">
        <v>141</v>
      </c>
      <c r="F137" s="128" t="s">
        <v>142</v>
      </c>
      <c r="G137" s="129" t="s">
        <v>143</v>
      </c>
      <c r="H137" s="130">
        <v>8.5</v>
      </c>
      <c r="I137" s="131"/>
      <c r="J137" s="132">
        <f>ROUND(I137*H137,2)</f>
        <v>0</v>
      </c>
      <c r="K137" s="128" t="s">
        <v>121</v>
      </c>
      <c r="L137" s="31"/>
      <c r="M137" s="133" t="s">
        <v>1</v>
      </c>
      <c r="N137" s="134" t="s">
        <v>37</v>
      </c>
      <c r="P137" s="135">
        <f>O137*H137</f>
        <v>0</v>
      </c>
      <c r="Q137" s="135">
        <v>0</v>
      </c>
      <c r="R137" s="135">
        <f>Q137*H137</f>
        <v>0</v>
      </c>
      <c r="S137" s="135">
        <v>0</v>
      </c>
      <c r="T137" s="136">
        <f>S137*H137</f>
        <v>0</v>
      </c>
      <c r="AR137" s="137" t="s">
        <v>122</v>
      </c>
      <c r="AT137" s="137" t="s">
        <v>117</v>
      </c>
      <c r="AU137" s="137" t="s">
        <v>79</v>
      </c>
      <c r="AY137" s="16" t="s">
        <v>115</v>
      </c>
      <c r="BE137" s="138">
        <f>IF(N137="základní",J137,0)</f>
        <v>0</v>
      </c>
      <c r="BF137" s="138">
        <f>IF(N137="snížená",J137,0)</f>
        <v>0</v>
      </c>
      <c r="BG137" s="138">
        <f>IF(N137="zákl. přenesená",J137,0)</f>
        <v>0</v>
      </c>
      <c r="BH137" s="138">
        <f>IF(N137="sníž. přenesená",J137,0)</f>
        <v>0</v>
      </c>
      <c r="BI137" s="138">
        <f>IF(N137="nulová",J137,0)</f>
        <v>0</v>
      </c>
      <c r="BJ137" s="16" t="s">
        <v>77</v>
      </c>
      <c r="BK137" s="138">
        <f>ROUND(I137*H137,2)</f>
        <v>0</v>
      </c>
      <c r="BL137" s="16" t="s">
        <v>122</v>
      </c>
      <c r="BM137" s="137" t="s">
        <v>144</v>
      </c>
    </row>
    <row r="138" spans="2:65" s="13" customFormat="1">
      <c r="B138" s="146"/>
      <c r="D138" s="140" t="s">
        <v>128</v>
      </c>
      <c r="F138" s="148" t="s">
        <v>145</v>
      </c>
      <c r="H138" s="149">
        <v>8.5</v>
      </c>
      <c r="I138" s="150"/>
      <c r="L138" s="146"/>
      <c r="M138" s="151"/>
      <c r="T138" s="152"/>
      <c r="AT138" s="147" t="s">
        <v>128</v>
      </c>
      <c r="AU138" s="147" t="s">
        <v>79</v>
      </c>
      <c r="AV138" s="13" t="s">
        <v>79</v>
      </c>
      <c r="AW138" s="13" t="s">
        <v>4</v>
      </c>
      <c r="AX138" s="13" t="s">
        <v>77</v>
      </c>
      <c r="AY138" s="147" t="s">
        <v>115</v>
      </c>
    </row>
    <row r="139" spans="2:65" s="1" customFormat="1" ht="16.5" customHeight="1">
      <c r="B139" s="31"/>
      <c r="C139" s="126" t="s">
        <v>146</v>
      </c>
      <c r="D139" s="126" t="s">
        <v>117</v>
      </c>
      <c r="E139" s="127" t="s">
        <v>147</v>
      </c>
      <c r="F139" s="128" t="s">
        <v>148</v>
      </c>
      <c r="G139" s="129" t="s">
        <v>126</v>
      </c>
      <c r="H139" s="130">
        <v>5</v>
      </c>
      <c r="I139" s="131"/>
      <c r="J139" s="132">
        <f>ROUND(I139*H139,2)</f>
        <v>0</v>
      </c>
      <c r="K139" s="128" t="s">
        <v>121</v>
      </c>
      <c r="L139" s="31"/>
      <c r="M139" s="133" t="s">
        <v>1</v>
      </c>
      <c r="N139" s="134" t="s">
        <v>37</v>
      </c>
      <c r="P139" s="135">
        <f>O139*H139</f>
        <v>0</v>
      </c>
      <c r="Q139" s="135">
        <v>0</v>
      </c>
      <c r="R139" s="135">
        <f>Q139*H139</f>
        <v>0</v>
      </c>
      <c r="S139" s="135">
        <v>0</v>
      </c>
      <c r="T139" s="136">
        <f>S139*H139</f>
        <v>0</v>
      </c>
      <c r="AR139" s="137" t="s">
        <v>122</v>
      </c>
      <c r="AT139" s="137" t="s">
        <v>117</v>
      </c>
      <c r="AU139" s="137" t="s">
        <v>79</v>
      </c>
      <c r="AY139" s="16" t="s">
        <v>115</v>
      </c>
      <c r="BE139" s="138">
        <f>IF(N139="základní",J139,0)</f>
        <v>0</v>
      </c>
      <c r="BF139" s="138">
        <f>IF(N139="snížená",J139,0)</f>
        <v>0</v>
      </c>
      <c r="BG139" s="138">
        <f>IF(N139="zákl. přenesená",J139,0)</f>
        <v>0</v>
      </c>
      <c r="BH139" s="138">
        <f>IF(N139="sníž. přenesená",J139,0)</f>
        <v>0</v>
      </c>
      <c r="BI139" s="138">
        <f>IF(N139="nulová",J139,0)</f>
        <v>0</v>
      </c>
      <c r="BJ139" s="16" t="s">
        <v>77</v>
      </c>
      <c r="BK139" s="138">
        <f>ROUND(I139*H139,2)</f>
        <v>0</v>
      </c>
      <c r="BL139" s="16" t="s">
        <v>122</v>
      </c>
      <c r="BM139" s="137" t="s">
        <v>149</v>
      </c>
    </row>
    <row r="140" spans="2:65" s="11" customFormat="1" ht="22.9" customHeight="1">
      <c r="B140" s="114"/>
      <c r="D140" s="115" t="s">
        <v>71</v>
      </c>
      <c r="E140" s="124" t="s">
        <v>79</v>
      </c>
      <c r="F140" s="124" t="s">
        <v>150</v>
      </c>
      <c r="I140" s="117"/>
      <c r="J140" s="125">
        <f>BK140</f>
        <v>0</v>
      </c>
      <c r="L140" s="114"/>
      <c r="M140" s="119"/>
      <c r="P140" s="120">
        <f>SUM(P141:P151)</f>
        <v>0</v>
      </c>
      <c r="R140" s="120">
        <f>SUM(R141:R151)</f>
        <v>12.973564999999999</v>
      </c>
      <c r="T140" s="121">
        <f>SUM(T141:T151)</f>
        <v>0</v>
      </c>
      <c r="AR140" s="115" t="s">
        <v>77</v>
      </c>
      <c r="AT140" s="122" t="s">
        <v>71</v>
      </c>
      <c r="AU140" s="122" t="s">
        <v>77</v>
      </c>
      <c r="AY140" s="115" t="s">
        <v>115</v>
      </c>
      <c r="BK140" s="123">
        <f>SUM(BK141:BK151)</f>
        <v>0</v>
      </c>
    </row>
    <row r="141" spans="2:65" s="1" customFormat="1" ht="16.5" customHeight="1">
      <c r="B141" s="31"/>
      <c r="C141" s="126" t="s">
        <v>151</v>
      </c>
      <c r="D141" s="126" t="s">
        <v>117</v>
      </c>
      <c r="E141" s="127" t="s">
        <v>152</v>
      </c>
      <c r="F141" s="128" t="s">
        <v>153</v>
      </c>
      <c r="G141" s="129" t="s">
        <v>126</v>
      </c>
      <c r="H141" s="130">
        <v>5.5</v>
      </c>
      <c r="I141" s="131"/>
      <c r="J141" s="132">
        <f>ROUND(I141*H141,2)</f>
        <v>0</v>
      </c>
      <c r="K141" s="128" t="s">
        <v>121</v>
      </c>
      <c r="L141" s="31"/>
      <c r="M141" s="133" t="s">
        <v>1</v>
      </c>
      <c r="N141" s="134" t="s">
        <v>37</v>
      </c>
      <c r="P141" s="135">
        <f>O141*H141</f>
        <v>0</v>
      </c>
      <c r="Q141" s="135">
        <v>2.3010199999999998</v>
      </c>
      <c r="R141" s="135">
        <f>Q141*H141</f>
        <v>12.655609999999999</v>
      </c>
      <c r="S141" s="135">
        <v>0</v>
      </c>
      <c r="T141" s="136">
        <f>S141*H141</f>
        <v>0</v>
      </c>
      <c r="AR141" s="137" t="s">
        <v>122</v>
      </c>
      <c r="AT141" s="137" t="s">
        <v>117</v>
      </c>
      <c r="AU141" s="137" t="s">
        <v>79</v>
      </c>
      <c r="AY141" s="16" t="s">
        <v>115</v>
      </c>
      <c r="BE141" s="138">
        <f>IF(N141="základní",J141,0)</f>
        <v>0</v>
      </c>
      <c r="BF141" s="138">
        <f>IF(N141="snížená",J141,0)</f>
        <v>0</v>
      </c>
      <c r="BG141" s="138">
        <f>IF(N141="zákl. přenesená",J141,0)</f>
        <v>0</v>
      </c>
      <c r="BH141" s="138">
        <f>IF(N141="sníž. přenesená",J141,0)</f>
        <v>0</v>
      </c>
      <c r="BI141" s="138">
        <f>IF(N141="nulová",J141,0)</f>
        <v>0</v>
      </c>
      <c r="BJ141" s="16" t="s">
        <v>77</v>
      </c>
      <c r="BK141" s="138">
        <f>ROUND(I141*H141,2)</f>
        <v>0</v>
      </c>
      <c r="BL141" s="16" t="s">
        <v>122</v>
      </c>
      <c r="BM141" s="137" t="s">
        <v>154</v>
      </c>
    </row>
    <row r="142" spans="2:65" s="12" customFormat="1">
      <c r="B142" s="139"/>
      <c r="D142" s="140" t="s">
        <v>128</v>
      </c>
      <c r="E142" s="141" t="s">
        <v>1</v>
      </c>
      <c r="F142" s="142" t="s">
        <v>155</v>
      </c>
      <c r="H142" s="141" t="s">
        <v>1</v>
      </c>
      <c r="I142" s="143"/>
      <c r="L142" s="139"/>
      <c r="M142" s="144"/>
      <c r="T142" s="145"/>
      <c r="AT142" s="141" t="s">
        <v>128</v>
      </c>
      <c r="AU142" s="141" t="s">
        <v>79</v>
      </c>
      <c r="AV142" s="12" t="s">
        <v>77</v>
      </c>
      <c r="AW142" s="12" t="s">
        <v>29</v>
      </c>
      <c r="AX142" s="12" t="s">
        <v>72</v>
      </c>
      <c r="AY142" s="141" t="s">
        <v>115</v>
      </c>
    </row>
    <row r="143" spans="2:65" s="13" customFormat="1">
      <c r="B143" s="146"/>
      <c r="D143" s="140" t="s">
        <v>128</v>
      </c>
      <c r="E143" s="147" t="s">
        <v>1</v>
      </c>
      <c r="F143" s="148" t="s">
        <v>130</v>
      </c>
      <c r="H143" s="149">
        <v>3</v>
      </c>
      <c r="I143" s="150"/>
      <c r="L143" s="146"/>
      <c r="M143" s="151"/>
      <c r="T143" s="152"/>
      <c r="AT143" s="147" t="s">
        <v>128</v>
      </c>
      <c r="AU143" s="147" t="s">
        <v>79</v>
      </c>
      <c r="AV143" s="13" t="s">
        <v>79</v>
      </c>
      <c r="AW143" s="13" t="s">
        <v>29</v>
      </c>
      <c r="AX143" s="13" t="s">
        <v>72</v>
      </c>
      <c r="AY143" s="147" t="s">
        <v>115</v>
      </c>
    </row>
    <row r="144" spans="2:65" s="13" customFormat="1">
      <c r="B144" s="146"/>
      <c r="D144" s="140" t="s">
        <v>128</v>
      </c>
      <c r="E144" s="147" t="s">
        <v>1</v>
      </c>
      <c r="F144" s="148" t="s">
        <v>131</v>
      </c>
      <c r="H144" s="149">
        <v>2</v>
      </c>
      <c r="I144" s="150"/>
      <c r="L144" s="146"/>
      <c r="M144" s="151"/>
      <c r="T144" s="152"/>
      <c r="AT144" s="147" t="s">
        <v>128</v>
      </c>
      <c r="AU144" s="147" t="s">
        <v>79</v>
      </c>
      <c r="AV144" s="13" t="s">
        <v>79</v>
      </c>
      <c r="AW144" s="13" t="s">
        <v>29</v>
      </c>
      <c r="AX144" s="13" t="s">
        <v>72</v>
      </c>
      <c r="AY144" s="147" t="s">
        <v>115</v>
      </c>
    </row>
    <row r="145" spans="2:65" s="14" customFormat="1">
      <c r="B145" s="153"/>
      <c r="D145" s="140" t="s">
        <v>128</v>
      </c>
      <c r="E145" s="154" t="s">
        <v>1</v>
      </c>
      <c r="F145" s="155" t="s">
        <v>132</v>
      </c>
      <c r="H145" s="156">
        <v>5</v>
      </c>
      <c r="I145" s="157"/>
      <c r="L145" s="153"/>
      <c r="M145" s="158"/>
      <c r="T145" s="159"/>
      <c r="AT145" s="154" t="s">
        <v>128</v>
      </c>
      <c r="AU145" s="154" t="s">
        <v>79</v>
      </c>
      <c r="AV145" s="14" t="s">
        <v>122</v>
      </c>
      <c r="AW145" s="14" t="s">
        <v>29</v>
      </c>
      <c r="AX145" s="14" t="s">
        <v>77</v>
      </c>
      <c r="AY145" s="154" t="s">
        <v>115</v>
      </c>
    </row>
    <row r="146" spans="2:65" s="13" customFormat="1">
      <c r="B146" s="146"/>
      <c r="D146" s="140" t="s">
        <v>128</v>
      </c>
      <c r="F146" s="148" t="s">
        <v>156</v>
      </c>
      <c r="H146" s="149">
        <v>5.5</v>
      </c>
      <c r="I146" s="150"/>
      <c r="L146" s="146"/>
      <c r="M146" s="151"/>
      <c r="T146" s="152"/>
      <c r="AT146" s="147" t="s">
        <v>128</v>
      </c>
      <c r="AU146" s="147" t="s">
        <v>79</v>
      </c>
      <c r="AV146" s="13" t="s">
        <v>79</v>
      </c>
      <c r="AW146" s="13" t="s">
        <v>4</v>
      </c>
      <c r="AX146" s="13" t="s">
        <v>77</v>
      </c>
      <c r="AY146" s="147" t="s">
        <v>115</v>
      </c>
    </row>
    <row r="147" spans="2:65" s="1" customFormat="1" ht="16.5" customHeight="1">
      <c r="B147" s="31"/>
      <c r="C147" s="126" t="s">
        <v>157</v>
      </c>
      <c r="D147" s="126" t="s">
        <v>117</v>
      </c>
      <c r="E147" s="127" t="s">
        <v>158</v>
      </c>
      <c r="F147" s="128" t="s">
        <v>159</v>
      </c>
      <c r="G147" s="129" t="s">
        <v>120</v>
      </c>
      <c r="H147" s="130">
        <v>20</v>
      </c>
      <c r="I147" s="131"/>
      <c r="J147" s="132">
        <f>ROUND(I147*H147,2)</f>
        <v>0</v>
      </c>
      <c r="K147" s="128" t="s">
        <v>121</v>
      </c>
      <c r="L147" s="31"/>
      <c r="M147" s="133" t="s">
        <v>1</v>
      </c>
      <c r="N147" s="134" t="s">
        <v>37</v>
      </c>
      <c r="P147" s="135">
        <f>O147*H147</f>
        <v>0</v>
      </c>
      <c r="Q147" s="135">
        <v>2.64E-3</v>
      </c>
      <c r="R147" s="135">
        <f>Q147*H147</f>
        <v>5.28E-2</v>
      </c>
      <c r="S147" s="135">
        <v>0</v>
      </c>
      <c r="T147" s="136">
        <f>S147*H147</f>
        <v>0</v>
      </c>
      <c r="AR147" s="137" t="s">
        <v>122</v>
      </c>
      <c r="AT147" s="137" t="s">
        <v>117</v>
      </c>
      <c r="AU147" s="137" t="s">
        <v>79</v>
      </c>
      <c r="AY147" s="16" t="s">
        <v>115</v>
      </c>
      <c r="BE147" s="138">
        <f>IF(N147="základní",J147,0)</f>
        <v>0</v>
      </c>
      <c r="BF147" s="138">
        <f>IF(N147="snížená",J147,0)</f>
        <v>0</v>
      </c>
      <c r="BG147" s="138">
        <f>IF(N147="zákl. přenesená",J147,0)</f>
        <v>0</v>
      </c>
      <c r="BH147" s="138">
        <f>IF(N147="sníž. přenesená",J147,0)</f>
        <v>0</v>
      </c>
      <c r="BI147" s="138">
        <f>IF(N147="nulová",J147,0)</f>
        <v>0</v>
      </c>
      <c r="BJ147" s="16" t="s">
        <v>77</v>
      </c>
      <c r="BK147" s="138">
        <f>ROUND(I147*H147,2)</f>
        <v>0</v>
      </c>
      <c r="BL147" s="16" t="s">
        <v>122</v>
      </c>
      <c r="BM147" s="137" t="s">
        <v>160</v>
      </c>
    </row>
    <row r="148" spans="2:65" s="13" customFormat="1">
      <c r="B148" s="146"/>
      <c r="D148" s="140" t="s">
        <v>128</v>
      </c>
      <c r="E148" s="147" t="s">
        <v>1</v>
      </c>
      <c r="F148" s="148" t="s">
        <v>161</v>
      </c>
      <c r="H148" s="149">
        <v>20</v>
      </c>
      <c r="I148" s="150"/>
      <c r="L148" s="146"/>
      <c r="M148" s="151"/>
      <c r="T148" s="152"/>
      <c r="AT148" s="147" t="s">
        <v>128</v>
      </c>
      <c r="AU148" s="147" t="s">
        <v>79</v>
      </c>
      <c r="AV148" s="13" t="s">
        <v>79</v>
      </c>
      <c r="AW148" s="13" t="s">
        <v>29</v>
      </c>
      <c r="AX148" s="13" t="s">
        <v>77</v>
      </c>
      <c r="AY148" s="147" t="s">
        <v>115</v>
      </c>
    </row>
    <row r="149" spans="2:65" s="1" customFormat="1" ht="21.75" customHeight="1">
      <c r="B149" s="31"/>
      <c r="C149" s="126" t="s">
        <v>162</v>
      </c>
      <c r="D149" s="126" t="s">
        <v>117</v>
      </c>
      <c r="E149" s="127" t="s">
        <v>163</v>
      </c>
      <c r="F149" s="128" t="s">
        <v>164</v>
      </c>
      <c r="G149" s="129" t="s">
        <v>120</v>
      </c>
      <c r="H149" s="130">
        <v>20</v>
      </c>
      <c r="I149" s="131"/>
      <c r="J149" s="132">
        <f>ROUND(I149*H149,2)</f>
        <v>0</v>
      </c>
      <c r="K149" s="128" t="s">
        <v>121</v>
      </c>
      <c r="L149" s="31"/>
      <c r="M149" s="133" t="s">
        <v>1</v>
      </c>
      <c r="N149" s="134" t="s">
        <v>37</v>
      </c>
      <c r="P149" s="135">
        <f>O149*H149</f>
        <v>0</v>
      </c>
      <c r="Q149" s="135">
        <v>0</v>
      </c>
      <c r="R149" s="135">
        <f>Q149*H149</f>
        <v>0</v>
      </c>
      <c r="S149" s="135">
        <v>0</v>
      </c>
      <c r="T149" s="136">
        <f>S149*H149</f>
        <v>0</v>
      </c>
      <c r="AR149" s="137" t="s">
        <v>122</v>
      </c>
      <c r="AT149" s="137" t="s">
        <v>117</v>
      </c>
      <c r="AU149" s="137" t="s">
        <v>79</v>
      </c>
      <c r="AY149" s="16" t="s">
        <v>115</v>
      </c>
      <c r="BE149" s="138">
        <f>IF(N149="základní",J149,0)</f>
        <v>0</v>
      </c>
      <c r="BF149" s="138">
        <f>IF(N149="snížená",J149,0)</f>
        <v>0</v>
      </c>
      <c r="BG149" s="138">
        <f>IF(N149="zákl. přenesená",J149,0)</f>
        <v>0</v>
      </c>
      <c r="BH149" s="138">
        <f>IF(N149="sníž. přenesená",J149,0)</f>
        <v>0</v>
      </c>
      <c r="BI149" s="138">
        <f>IF(N149="nulová",J149,0)</f>
        <v>0</v>
      </c>
      <c r="BJ149" s="16" t="s">
        <v>77</v>
      </c>
      <c r="BK149" s="138">
        <f>ROUND(I149*H149,2)</f>
        <v>0</v>
      </c>
      <c r="BL149" s="16" t="s">
        <v>122</v>
      </c>
      <c r="BM149" s="137" t="s">
        <v>165</v>
      </c>
    </row>
    <row r="150" spans="2:65" s="1" customFormat="1" ht="21.75" customHeight="1">
      <c r="B150" s="31"/>
      <c r="C150" s="126" t="s">
        <v>166</v>
      </c>
      <c r="D150" s="126" t="s">
        <v>117</v>
      </c>
      <c r="E150" s="127" t="s">
        <v>167</v>
      </c>
      <c r="F150" s="128" t="s">
        <v>168</v>
      </c>
      <c r="G150" s="129" t="s">
        <v>143</v>
      </c>
      <c r="H150" s="130">
        <v>0.25</v>
      </c>
      <c r="I150" s="131"/>
      <c r="J150" s="132">
        <f>ROUND(I150*H150,2)</f>
        <v>0</v>
      </c>
      <c r="K150" s="128" t="s">
        <v>121</v>
      </c>
      <c r="L150" s="31"/>
      <c r="M150" s="133" t="s">
        <v>1</v>
      </c>
      <c r="N150" s="134" t="s">
        <v>37</v>
      </c>
      <c r="P150" s="135">
        <f>O150*H150</f>
        <v>0</v>
      </c>
      <c r="Q150" s="135">
        <v>1.0606199999999999</v>
      </c>
      <c r="R150" s="135">
        <f>Q150*H150</f>
        <v>0.26515499999999997</v>
      </c>
      <c r="S150" s="135">
        <v>0</v>
      </c>
      <c r="T150" s="136">
        <f>S150*H150</f>
        <v>0</v>
      </c>
      <c r="AR150" s="137" t="s">
        <v>122</v>
      </c>
      <c r="AT150" s="137" t="s">
        <v>117</v>
      </c>
      <c r="AU150" s="137" t="s">
        <v>79</v>
      </c>
      <c r="AY150" s="16" t="s">
        <v>115</v>
      </c>
      <c r="BE150" s="138">
        <f>IF(N150="základní",J150,0)</f>
        <v>0</v>
      </c>
      <c r="BF150" s="138">
        <f>IF(N150="snížená",J150,0)</f>
        <v>0</v>
      </c>
      <c r="BG150" s="138">
        <f>IF(N150="zákl. přenesená",J150,0)</f>
        <v>0</v>
      </c>
      <c r="BH150" s="138">
        <f>IF(N150="sníž. přenesená",J150,0)</f>
        <v>0</v>
      </c>
      <c r="BI150" s="138">
        <f>IF(N150="nulová",J150,0)</f>
        <v>0</v>
      </c>
      <c r="BJ150" s="16" t="s">
        <v>77</v>
      </c>
      <c r="BK150" s="138">
        <f>ROUND(I150*H150,2)</f>
        <v>0</v>
      </c>
      <c r="BL150" s="16" t="s">
        <v>122</v>
      </c>
      <c r="BM150" s="137" t="s">
        <v>169</v>
      </c>
    </row>
    <row r="151" spans="2:65" s="13" customFormat="1">
      <c r="B151" s="146"/>
      <c r="D151" s="140" t="s">
        <v>128</v>
      </c>
      <c r="E151" s="147" t="s">
        <v>1</v>
      </c>
      <c r="F151" s="148" t="s">
        <v>170</v>
      </c>
      <c r="H151" s="149">
        <v>0.25</v>
      </c>
      <c r="I151" s="150"/>
      <c r="L151" s="146"/>
      <c r="M151" s="151"/>
      <c r="T151" s="152"/>
      <c r="AT151" s="147" t="s">
        <v>128</v>
      </c>
      <c r="AU151" s="147" t="s">
        <v>79</v>
      </c>
      <c r="AV151" s="13" t="s">
        <v>79</v>
      </c>
      <c r="AW151" s="13" t="s">
        <v>29</v>
      </c>
      <c r="AX151" s="13" t="s">
        <v>77</v>
      </c>
      <c r="AY151" s="147" t="s">
        <v>115</v>
      </c>
    </row>
    <row r="152" spans="2:65" s="11" customFormat="1" ht="22.9" customHeight="1">
      <c r="B152" s="114"/>
      <c r="D152" s="115" t="s">
        <v>71</v>
      </c>
      <c r="E152" s="124" t="s">
        <v>133</v>
      </c>
      <c r="F152" s="124" t="s">
        <v>171</v>
      </c>
      <c r="I152" s="117"/>
      <c r="J152" s="125">
        <f>BK152</f>
        <v>0</v>
      </c>
      <c r="L152" s="114"/>
      <c r="M152" s="119"/>
      <c r="P152" s="120">
        <f>SUM(P153:P183)</f>
        <v>0</v>
      </c>
      <c r="R152" s="120">
        <f>SUM(R153:R183)</f>
        <v>1.2474960000000002</v>
      </c>
      <c r="T152" s="121">
        <f>SUM(T153:T183)</f>
        <v>0</v>
      </c>
      <c r="AR152" s="115" t="s">
        <v>77</v>
      </c>
      <c r="AT152" s="122" t="s">
        <v>71</v>
      </c>
      <c r="AU152" s="122" t="s">
        <v>77</v>
      </c>
      <c r="AY152" s="115" t="s">
        <v>115</v>
      </c>
      <c r="BK152" s="123">
        <f>SUM(BK153:BK183)</f>
        <v>0</v>
      </c>
    </row>
    <row r="153" spans="2:65" s="1" customFormat="1" ht="24.2" customHeight="1">
      <c r="B153" s="31"/>
      <c r="C153" s="126" t="s">
        <v>172</v>
      </c>
      <c r="D153" s="126" t="s">
        <v>117</v>
      </c>
      <c r="E153" s="127" t="s">
        <v>173</v>
      </c>
      <c r="F153" s="128" t="s">
        <v>174</v>
      </c>
      <c r="G153" s="129" t="s">
        <v>175</v>
      </c>
      <c r="H153" s="130">
        <v>5</v>
      </c>
      <c r="I153" s="131"/>
      <c r="J153" s="132">
        <f>ROUND(I153*H153,2)</f>
        <v>0</v>
      </c>
      <c r="K153" s="128" t="s">
        <v>121</v>
      </c>
      <c r="L153" s="31"/>
      <c r="M153" s="133" t="s">
        <v>1</v>
      </c>
      <c r="N153" s="134" t="s">
        <v>37</v>
      </c>
      <c r="P153" s="135">
        <f>O153*H153</f>
        <v>0</v>
      </c>
      <c r="Q153" s="135">
        <v>0.17488999999999999</v>
      </c>
      <c r="R153" s="135">
        <f>Q153*H153</f>
        <v>0.87444999999999995</v>
      </c>
      <c r="S153" s="135">
        <v>0</v>
      </c>
      <c r="T153" s="136">
        <f>S153*H153</f>
        <v>0</v>
      </c>
      <c r="AR153" s="137" t="s">
        <v>122</v>
      </c>
      <c r="AT153" s="137" t="s">
        <v>117</v>
      </c>
      <c r="AU153" s="137" t="s">
        <v>79</v>
      </c>
      <c r="AY153" s="16" t="s">
        <v>115</v>
      </c>
      <c r="BE153" s="138">
        <f>IF(N153="základní",J153,0)</f>
        <v>0</v>
      </c>
      <c r="BF153" s="138">
        <f>IF(N153="snížená",J153,0)</f>
        <v>0</v>
      </c>
      <c r="BG153" s="138">
        <f>IF(N153="zákl. přenesená",J153,0)</f>
        <v>0</v>
      </c>
      <c r="BH153" s="138">
        <f>IF(N153="sníž. přenesená",J153,0)</f>
        <v>0</v>
      </c>
      <c r="BI153" s="138">
        <f>IF(N153="nulová",J153,0)</f>
        <v>0</v>
      </c>
      <c r="BJ153" s="16" t="s">
        <v>77</v>
      </c>
      <c r="BK153" s="138">
        <f>ROUND(I153*H153,2)</f>
        <v>0</v>
      </c>
      <c r="BL153" s="16" t="s">
        <v>122</v>
      </c>
      <c r="BM153" s="137" t="s">
        <v>176</v>
      </c>
    </row>
    <row r="154" spans="2:65" s="1" customFormat="1" ht="24.2" customHeight="1">
      <c r="B154" s="31"/>
      <c r="C154" s="160" t="s">
        <v>8</v>
      </c>
      <c r="D154" s="160" t="s">
        <v>177</v>
      </c>
      <c r="E154" s="161" t="s">
        <v>178</v>
      </c>
      <c r="F154" s="162" t="s">
        <v>179</v>
      </c>
      <c r="G154" s="163" t="s">
        <v>175</v>
      </c>
      <c r="H154" s="164">
        <v>5</v>
      </c>
      <c r="I154" s="165"/>
      <c r="J154" s="166">
        <f>ROUND(I154*H154,2)</f>
        <v>0</v>
      </c>
      <c r="K154" s="162" t="s">
        <v>1</v>
      </c>
      <c r="L154" s="167"/>
      <c r="M154" s="168" t="s">
        <v>1</v>
      </c>
      <c r="N154" s="169" t="s">
        <v>37</v>
      </c>
      <c r="P154" s="135">
        <f>O154*H154</f>
        <v>0</v>
      </c>
      <c r="Q154" s="135">
        <v>5.7000000000000002E-3</v>
      </c>
      <c r="R154" s="135">
        <f>Q154*H154</f>
        <v>2.8500000000000001E-2</v>
      </c>
      <c r="S154" s="135">
        <v>0</v>
      </c>
      <c r="T154" s="136">
        <f>S154*H154</f>
        <v>0</v>
      </c>
      <c r="AR154" s="137" t="s">
        <v>157</v>
      </c>
      <c r="AT154" s="137" t="s">
        <v>177</v>
      </c>
      <c r="AU154" s="137" t="s">
        <v>79</v>
      </c>
      <c r="AY154" s="16" t="s">
        <v>115</v>
      </c>
      <c r="BE154" s="138">
        <f>IF(N154="základní",J154,0)</f>
        <v>0</v>
      </c>
      <c r="BF154" s="138">
        <f>IF(N154="snížená",J154,0)</f>
        <v>0</v>
      </c>
      <c r="BG154" s="138">
        <f>IF(N154="zákl. přenesená",J154,0)</f>
        <v>0</v>
      </c>
      <c r="BH154" s="138">
        <f>IF(N154="sníž. přenesená",J154,0)</f>
        <v>0</v>
      </c>
      <c r="BI154" s="138">
        <f>IF(N154="nulová",J154,0)</f>
        <v>0</v>
      </c>
      <c r="BJ154" s="16" t="s">
        <v>77</v>
      </c>
      <c r="BK154" s="138">
        <f>ROUND(I154*H154,2)</f>
        <v>0</v>
      </c>
      <c r="BL154" s="16" t="s">
        <v>122</v>
      </c>
      <c r="BM154" s="137" t="s">
        <v>180</v>
      </c>
    </row>
    <row r="155" spans="2:65" s="13" customFormat="1">
      <c r="B155" s="146"/>
      <c r="D155" s="140" t="s">
        <v>128</v>
      </c>
      <c r="E155" s="147" t="s">
        <v>1</v>
      </c>
      <c r="F155" s="148" t="s">
        <v>181</v>
      </c>
      <c r="H155" s="149">
        <v>3</v>
      </c>
      <c r="I155" s="150"/>
      <c r="L155" s="146"/>
      <c r="M155" s="151"/>
      <c r="T155" s="152"/>
      <c r="AT155" s="147" t="s">
        <v>128</v>
      </c>
      <c r="AU155" s="147" t="s">
        <v>79</v>
      </c>
      <c r="AV155" s="13" t="s">
        <v>79</v>
      </c>
      <c r="AW155" s="13" t="s">
        <v>29</v>
      </c>
      <c r="AX155" s="13" t="s">
        <v>72</v>
      </c>
      <c r="AY155" s="147" t="s">
        <v>115</v>
      </c>
    </row>
    <row r="156" spans="2:65" s="13" customFormat="1">
      <c r="B156" s="146"/>
      <c r="D156" s="140" t="s">
        <v>128</v>
      </c>
      <c r="E156" s="147" t="s">
        <v>1</v>
      </c>
      <c r="F156" s="148" t="s">
        <v>182</v>
      </c>
      <c r="H156" s="149">
        <v>2</v>
      </c>
      <c r="I156" s="150"/>
      <c r="L156" s="146"/>
      <c r="M156" s="151"/>
      <c r="T156" s="152"/>
      <c r="AT156" s="147" t="s">
        <v>128</v>
      </c>
      <c r="AU156" s="147" t="s">
        <v>79</v>
      </c>
      <c r="AV156" s="13" t="s">
        <v>79</v>
      </c>
      <c r="AW156" s="13" t="s">
        <v>29</v>
      </c>
      <c r="AX156" s="13" t="s">
        <v>72</v>
      </c>
      <c r="AY156" s="147" t="s">
        <v>115</v>
      </c>
    </row>
    <row r="157" spans="2:65" s="14" customFormat="1">
      <c r="B157" s="153"/>
      <c r="D157" s="140" t="s">
        <v>128</v>
      </c>
      <c r="E157" s="154" t="s">
        <v>1</v>
      </c>
      <c r="F157" s="155" t="s">
        <v>132</v>
      </c>
      <c r="H157" s="156">
        <v>5</v>
      </c>
      <c r="I157" s="157"/>
      <c r="L157" s="153"/>
      <c r="M157" s="158"/>
      <c r="T157" s="159"/>
      <c r="AT157" s="154" t="s">
        <v>128</v>
      </c>
      <c r="AU157" s="154" t="s">
        <v>79</v>
      </c>
      <c r="AV157" s="14" t="s">
        <v>122</v>
      </c>
      <c r="AW157" s="14" t="s">
        <v>29</v>
      </c>
      <c r="AX157" s="14" t="s">
        <v>77</v>
      </c>
      <c r="AY157" s="154" t="s">
        <v>115</v>
      </c>
    </row>
    <row r="158" spans="2:65" s="1" customFormat="1" ht="24.2" customHeight="1">
      <c r="B158" s="31"/>
      <c r="C158" s="126" t="s">
        <v>183</v>
      </c>
      <c r="D158" s="126" t="s">
        <v>117</v>
      </c>
      <c r="E158" s="127" t="s">
        <v>184</v>
      </c>
      <c r="F158" s="128" t="s">
        <v>185</v>
      </c>
      <c r="G158" s="129" t="s">
        <v>175</v>
      </c>
      <c r="H158" s="130">
        <v>1</v>
      </c>
      <c r="I158" s="131"/>
      <c r="J158" s="132">
        <f>ROUND(I158*H158,2)</f>
        <v>0</v>
      </c>
      <c r="K158" s="128" t="s">
        <v>121</v>
      </c>
      <c r="L158" s="31"/>
      <c r="M158" s="133" t="s">
        <v>1</v>
      </c>
      <c r="N158" s="134" t="s">
        <v>37</v>
      </c>
      <c r="P158" s="135">
        <f>O158*H158</f>
        <v>0</v>
      </c>
      <c r="Q158" s="135">
        <v>0</v>
      </c>
      <c r="R158" s="135">
        <f>Q158*H158</f>
        <v>0</v>
      </c>
      <c r="S158" s="135">
        <v>0</v>
      </c>
      <c r="T158" s="136">
        <f>S158*H158</f>
        <v>0</v>
      </c>
      <c r="AR158" s="137" t="s">
        <v>122</v>
      </c>
      <c r="AT158" s="137" t="s">
        <v>117</v>
      </c>
      <c r="AU158" s="137" t="s">
        <v>79</v>
      </c>
      <c r="AY158" s="16" t="s">
        <v>115</v>
      </c>
      <c r="BE158" s="138">
        <f>IF(N158="základní",J158,0)</f>
        <v>0</v>
      </c>
      <c r="BF158" s="138">
        <f>IF(N158="snížená",J158,0)</f>
        <v>0</v>
      </c>
      <c r="BG158" s="138">
        <f>IF(N158="zákl. přenesená",J158,0)</f>
        <v>0</v>
      </c>
      <c r="BH158" s="138">
        <f>IF(N158="sníž. přenesená",J158,0)</f>
        <v>0</v>
      </c>
      <c r="BI158" s="138">
        <f>IF(N158="nulová",J158,0)</f>
        <v>0</v>
      </c>
      <c r="BJ158" s="16" t="s">
        <v>77</v>
      </c>
      <c r="BK158" s="138">
        <f>ROUND(I158*H158,2)</f>
        <v>0</v>
      </c>
      <c r="BL158" s="16" t="s">
        <v>122</v>
      </c>
      <c r="BM158" s="137" t="s">
        <v>186</v>
      </c>
    </row>
    <row r="159" spans="2:65" s="1" customFormat="1" ht="24.2" customHeight="1">
      <c r="B159" s="31"/>
      <c r="C159" s="160" t="s">
        <v>187</v>
      </c>
      <c r="D159" s="160" t="s">
        <v>177</v>
      </c>
      <c r="E159" s="161" t="s">
        <v>188</v>
      </c>
      <c r="F159" s="162" t="s">
        <v>189</v>
      </c>
      <c r="G159" s="163" t="s">
        <v>175</v>
      </c>
      <c r="H159" s="164">
        <v>1</v>
      </c>
      <c r="I159" s="165"/>
      <c r="J159" s="166">
        <f>ROUND(I159*H159,2)</f>
        <v>0</v>
      </c>
      <c r="K159" s="162" t="s">
        <v>1</v>
      </c>
      <c r="L159" s="167"/>
      <c r="M159" s="168" t="s">
        <v>1</v>
      </c>
      <c r="N159" s="169" t="s">
        <v>37</v>
      </c>
      <c r="P159" s="135">
        <f>O159*H159</f>
        <v>0</v>
      </c>
      <c r="Q159" s="135">
        <v>4.5659999999999999E-2</v>
      </c>
      <c r="R159" s="135">
        <f>Q159*H159</f>
        <v>4.5659999999999999E-2</v>
      </c>
      <c r="S159" s="135">
        <v>0</v>
      </c>
      <c r="T159" s="136">
        <f>S159*H159</f>
        <v>0</v>
      </c>
      <c r="AR159" s="137" t="s">
        <v>157</v>
      </c>
      <c r="AT159" s="137" t="s">
        <v>177</v>
      </c>
      <c r="AU159" s="137" t="s">
        <v>79</v>
      </c>
      <c r="AY159" s="16" t="s">
        <v>115</v>
      </c>
      <c r="BE159" s="138">
        <f>IF(N159="základní",J159,0)</f>
        <v>0</v>
      </c>
      <c r="BF159" s="138">
        <f>IF(N159="snížená",J159,0)</f>
        <v>0</v>
      </c>
      <c r="BG159" s="138">
        <f>IF(N159="zákl. přenesená",J159,0)</f>
        <v>0</v>
      </c>
      <c r="BH159" s="138">
        <f>IF(N159="sníž. přenesená",J159,0)</f>
        <v>0</v>
      </c>
      <c r="BI159" s="138">
        <f>IF(N159="nulová",J159,0)</f>
        <v>0</v>
      </c>
      <c r="BJ159" s="16" t="s">
        <v>77</v>
      </c>
      <c r="BK159" s="138">
        <f>ROUND(I159*H159,2)</f>
        <v>0</v>
      </c>
      <c r="BL159" s="16" t="s">
        <v>122</v>
      </c>
      <c r="BM159" s="137" t="s">
        <v>190</v>
      </c>
    </row>
    <row r="160" spans="2:65" s="12" customFormat="1" ht="22.5">
      <c r="B160" s="139"/>
      <c r="D160" s="140" t="s">
        <v>128</v>
      </c>
      <c r="E160" s="141" t="s">
        <v>1</v>
      </c>
      <c r="F160" s="142" t="s">
        <v>191</v>
      </c>
      <c r="H160" s="141" t="s">
        <v>1</v>
      </c>
      <c r="I160" s="143"/>
      <c r="L160" s="139"/>
      <c r="M160" s="144"/>
      <c r="T160" s="145"/>
      <c r="AT160" s="141" t="s">
        <v>128</v>
      </c>
      <c r="AU160" s="141" t="s">
        <v>79</v>
      </c>
      <c r="AV160" s="12" t="s">
        <v>77</v>
      </c>
      <c r="AW160" s="12" t="s">
        <v>29</v>
      </c>
      <c r="AX160" s="12" t="s">
        <v>72</v>
      </c>
      <c r="AY160" s="141" t="s">
        <v>115</v>
      </c>
    </row>
    <row r="161" spans="2:65" s="13" customFormat="1">
      <c r="B161" s="146"/>
      <c r="D161" s="140" t="s">
        <v>128</v>
      </c>
      <c r="E161" s="147" t="s">
        <v>1</v>
      </c>
      <c r="F161" s="148" t="s">
        <v>192</v>
      </c>
      <c r="H161" s="149">
        <v>1</v>
      </c>
      <c r="I161" s="150"/>
      <c r="L161" s="146"/>
      <c r="M161" s="151"/>
      <c r="T161" s="152"/>
      <c r="AT161" s="147" t="s">
        <v>128</v>
      </c>
      <c r="AU161" s="147" t="s">
        <v>79</v>
      </c>
      <c r="AV161" s="13" t="s">
        <v>79</v>
      </c>
      <c r="AW161" s="13" t="s">
        <v>29</v>
      </c>
      <c r="AX161" s="13" t="s">
        <v>77</v>
      </c>
      <c r="AY161" s="147" t="s">
        <v>115</v>
      </c>
    </row>
    <row r="162" spans="2:65" s="1" customFormat="1" ht="24.2" customHeight="1">
      <c r="B162" s="31"/>
      <c r="C162" s="160" t="s">
        <v>193</v>
      </c>
      <c r="D162" s="160" t="s">
        <v>177</v>
      </c>
      <c r="E162" s="161" t="s">
        <v>194</v>
      </c>
      <c r="F162" s="162" t="s">
        <v>195</v>
      </c>
      <c r="G162" s="163" t="s">
        <v>175</v>
      </c>
      <c r="H162" s="164">
        <v>1</v>
      </c>
      <c r="I162" s="165"/>
      <c r="J162" s="166">
        <f>ROUND(I162*H162,2)</f>
        <v>0</v>
      </c>
      <c r="K162" s="162" t="s">
        <v>1</v>
      </c>
      <c r="L162" s="167"/>
      <c r="M162" s="168" t="s">
        <v>1</v>
      </c>
      <c r="N162" s="169" t="s">
        <v>37</v>
      </c>
      <c r="P162" s="135">
        <f>O162*H162</f>
        <v>0</v>
      </c>
      <c r="Q162" s="135">
        <v>4.5659999999999999E-2</v>
      </c>
      <c r="R162" s="135">
        <f>Q162*H162</f>
        <v>4.5659999999999999E-2</v>
      </c>
      <c r="S162" s="135">
        <v>0</v>
      </c>
      <c r="T162" s="136">
        <f>S162*H162</f>
        <v>0</v>
      </c>
      <c r="AR162" s="137" t="s">
        <v>157</v>
      </c>
      <c r="AT162" s="137" t="s">
        <v>177</v>
      </c>
      <c r="AU162" s="137" t="s">
        <v>79</v>
      </c>
      <c r="AY162" s="16" t="s">
        <v>115</v>
      </c>
      <c r="BE162" s="138">
        <f>IF(N162="základní",J162,0)</f>
        <v>0</v>
      </c>
      <c r="BF162" s="138">
        <f>IF(N162="snížená",J162,0)</f>
        <v>0</v>
      </c>
      <c r="BG162" s="138">
        <f>IF(N162="zákl. přenesená",J162,0)</f>
        <v>0</v>
      </c>
      <c r="BH162" s="138">
        <f>IF(N162="sníž. přenesená",J162,0)</f>
        <v>0</v>
      </c>
      <c r="BI162" s="138">
        <f>IF(N162="nulová",J162,0)</f>
        <v>0</v>
      </c>
      <c r="BJ162" s="16" t="s">
        <v>77</v>
      </c>
      <c r="BK162" s="138">
        <f>ROUND(I162*H162,2)</f>
        <v>0</v>
      </c>
      <c r="BL162" s="16" t="s">
        <v>122</v>
      </c>
      <c r="BM162" s="137" t="s">
        <v>196</v>
      </c>
    </row>
    <row r="163" spans="2:65" s="12" customFormat="1" ht="22.5">
      <c r="B163" s="139"/>
      <c r="D163" s="140" t="s">
        <v>128</v>
      </c>
      <c r="E163" s="141" t="s">
        <v>1</v>
      </c>
      <c r="F163" s="142" t="s">
        <v>191</v>
      </c>
      <c r="H163" s="141" t="s">
        <v>1</v>
      </c>
      <c r="I163" s="143"/>
      <c r="L163" s="139"/>
      <c r="M163" s="144"/>
      <c r="T163" s="145"/>
      <c r="AT163" s="141" t="s">
        <v>128</v>
      </c>
      <c r="AU163" s="141" t="s">
        <v>79</v>
      </c>
      <c r="AV163" s="12" t="s">
        <v>77</v>
      </c>
      <c r="AW163" s="12" t="s">
        <v>29</v>
      </c>
      <c r="AX163" s="12" t="s">
        <v>72</v>
      </c>
      <c r="AY163" s="141" t="s">
        <v>115</v>
      </c>
    </row>
    <row r="164" spans="2:65" s="13" customFormat="1">
      <c r="B164" s="146"/>
      <c r="D164" s="140" t="s">
        <v>128</v>
      </c>
      <c r="E164" s="147" t="s">
        <v>1</v>
      </c>
      <c r="F164" s="148" t="s">
        <v>197</v>
      </c>
      <c r="H164" s="149">
        <v>1</v>
      </c>
      <c r="I164" s="150"/>
      <c r="L164" s="146"/>
      <c r="M164" s="151"/>
      <c r="T164" s="152"/>
      <c r="AT164" s="147" t="s">
        <v>128</v>
      </c>
      <c r="AU164" s="147" t="s">
        <v>79</v>
      </c>
      <c r="AV164" s="13" t="s">
        <v>79</v>
      </c>
      <c r="AW164" s="13" t="s">
        <v>29</v>
      </c>
      <c r="AX164" s="13" t="s">
        <v>77</v>
      </c>
      <c r="AY164" s="147" t="s">
        <v>115</v>
      </c>
    </row>
    <row r="165" spans="2:65" s="1" customFormat="1" ht="16.5" customHeight="1">
      <c r="B165" s="31"/>
      <c r="C165" s="126" t="s">
        <v>198</v>
      </c>
      <c r="D165" s="126" t="s">
        <v>117</v>
      </c>
      <c r="E165" s="127" t="s">
        <v>199</v>
      </c>
      <c r="F165" s="128" t="s">
        <v>200</v>
      </c>
      <c r="G165" s="129" t="s">
        <v>201</v>
      </c>
      <c r="H165" s="130">
        <v>3.49</v>
      </c>
      <c r="I165" s="131"/>
      <c r="J165" s="132">
        <f>ROUND(I165*H165,2)</f>
        <v>0</v>
      </c>
      <c r="K165" s="128" t="s">
        <v>121</v>
      </c>
      <c r="L165" s="31"/>
      <c r="M165" s="133" t="s">
        <v>1</v>
      </c>
      <c r="N165" s="134" t="s">
        <v>37</v>
      </c>
      <c r="P165" s="135">
        <f>O165*H165</f>
        <v>0</v>
      </c>
      <c r="Q165" s="135">
        <v>0</v>
      </c>
      <c r="R165" s="135">
        <f>Q165*H165</f>
        <v>0</v>
      </c>
      <c r="S165" s="135">
        <v>0</v>
      </c>
      <c r="T165" s="136">
        <f>S165*H165</f>
        <v>0</v>
      </c>
      <c r="AR165" s="137" t="s">
        <v>122</v>
      </c>
      <c r="AT165" s="137" t="s">
        <v>117</v>
      </c>
      <c r="AU165" s="137" t="s">
        <v>79</v>
      </c>
      <c r="AY165" s="16" t="s">
        <v>115</v>
      </c>
      <c r="BE165" s="138">
        <f>IF(N165="základní",J165,0)</f>
        <v>0</v>
      </c>
      <c r="BF165" s="138">
        <f>IF(N165="snížená",J165,0)</f>
        <v>0</v>
      </c>
      <c r="BG165" s="138">
        <f>IF(N165="zákl. přenesená",J165,0)</f>
        <v>0</v>
      </c>
      <c r="BH165" s="138">
        <f>IF(N165="sníž. přenesená",J165,0)</f>
        <v>0</v>
      </c>
      <c r="BI165" s="138">
        <f>IF(N165="nulová",J165,0)</f>
        <v>0</v>
      </c>
      <c r="BJ165" s="16" t="s">
        <v>77</v>
      </c>
      <c r="BK165" s="138">
        <f>ROUND(I165*H165,2)</f>
        <v>0</v>
      </c>
      <c r="BL165" s="16" t="s">
        <v>122</v>
      </c>
      <c r="BM165" s="137" t="s">
        <v>202</v>
      </c>
    </row>
    <row r="166" spans="2:65" s="13" customFormat="1">
      <c r="B166" s="146"/>
      <c r="D166" s="140" t="s">
        <v>128</v>
      </c>
      <c r="E166" s="147" t="s">
        <v>1</v>
      </c>
      <c r="F166" s="148" t="s">
        <v>203</v>
      </c>
      <c r="H166" s="149">
        <v>1.59</v>
      </c>
      <c r="I166" s="150"/>
      <c r="L166" s="146"/>
      <c r="M166" s="151"/>
      <c r="T166" s="152"/>
      <c r="AT166" s="147" t="s">
        <v>128</v>
      </c>
      <c r="AU166" s="147" t="s">
        <v>79</v>
      </c>
      <c r="AV166" s="13" t="s">
        <v>79</v>
      </c>
      <c r="AW166" s="13" t="s">
        <v>29</v>
      </c>
      <c r="AX166" s="13" t="s">
        <v>72</v>
      </c>
      <c r="AY166" s="147" t="s">
        <v>115</v>
      </c>
    </row>
    <row r="167" spans="2:65" s="13" customFormat="1">
      <c r="B167" s="146"/>
      <c r="D167" s="140" t="s">
        <v>128</v>
      </c>
      <c r="E167" s="147" t="s">
        <v>1</v>
      </c>
      <c r="F167" s="148" t="s">
        <v>204</v>
      </c>
      <c r="H167" s="149">
        <v>1.9</v>
      </c>
      <c r="I167" s="150"/>
      <c r="L167" s="146"/>
      <c r="M167" s="151"/>
      <c r="T167" s="152"/>
      <c r="AT167" s="147" t="s">
        <v>128</v>
      </c>
      <c r="AU167" s="147" t="s">
        <v>79</v>
      </c>
      <c r="AV167" s="13" t="s">
        <v>79</v>
      </c>
      <c r="AW167" s="13" t="s">
        <v>29</v>
      </c>
      <c r="AX167" s="13" t="s">
        <v>72</v>
      </c>
      <c r="AY167" s="147" t="s">
        <v>115</v>
      </c>
    </row>
    <row r="168" spans="2:65" s="14" customFormat="1">
      <c r="B168" s="153"/>
      <c r="D168" s="140" t="s">
        <v>128</v>
      </c>
      <c r="E168" s="154" t="s">
        <v>1</v>
      </c>
      <c r="F168" s="155" t="s">
        <v>132</v>
      </c>
      <c r="H168" s="156">
        <v>3.49</v>
      </c>
      <c r="I168" s="157"/>
      <c r="L168" s="153"/>
      <c r="M168" s="158"/>
      <c r="T168" s="159"/>
      <c r="AT168" s="154" t="s">
        <v>128</v>
      </c>
      <c r="AU168" s="154" t="s">
        <v>79</v>
      </c>
      <c r="AV168" s="14" t="s">
        <v>122</v>
      </c>
      <c r="AW168" s="14" t="s">
        <v>29</v>
      </c>
      <c r="AX168" s="14" t="s">
        <v>77</v>
      </c>
      <c r="AY168" s="154" t="s">
        <v>115</v>
      </c>
    </row>
    <row r="169" spans="2:65" s="1" customFormat="1" ht="21.75" customHeight="1">
      <c r="B169" s="31"/>
      <c r="C169" s="160" t="s">
        <v>205</v>
      </c>
      <c r="D169" s="160" t="s">
        <v>177</v>
      </c>
      <c r="E169" s="161" t="s">
        <v>206</v>
      </c>
      <c r="F169" s="162" t="s">
        <v>207</v>
      </c>
      <c r="G169" s="163" t="s">
        <v>120</v>
      </c>
      <c r="H169" s="164">
        <v>6.6310000000000002</v>
      </c>
      <c r="I169" s="165"/>
      <c r="J169" s="166">
        <f>ROUND(I169*H169,2)</f>
        <v>0</v>
      </c>
      <c r="K169" s="162" t="s">
        <v>1</v>
      </c>
      <c r="L169" s="167"/>
      <c r="M169" s="168" t="s">
        <v>1</v>
      </c>
      <c r="N169" s="169" t="s">
        <v>37</v>
      </c>
      <c r="P169" s="135">
        <f>O169*H169</f>
        <v>0</v>
      </c>
      <c r="Q169" s="135">
        <v>6.0000000000000001E-3</v>
      </c>
      <c r="R169" s="135">
        <f>Q169*H169</f>
        <v>3.9786000000000002E-2</v>
      </c>
      <c r="S169" s="135">
        <v>0</v>
      </c>
      <c r="T169" s="136">
        <f>S169*H169</f>
        <v>0</v>
      </c>
      <c r="AR169" s="137" t="s">
        <v>157</v>
      </c>
      <c r="AT169" s="137" t="s">
        <v>177</v>
      </c>
      <c r="AU169" s="137" t="s">
        <v>79</v>
      </c>
      <c r="AY169" s="16" t="s">
        <v>115</v>
      </c>
      <c r="BE169" s="138">
        <f>IF(N169="základní",J169,0)</f>
        <v>0</v>
      </c>
      <c r="BF169" s="138">
        <f>IF(N169="snížená",J169,0)</f>
        <v>0</v>
      </c>
      <c r="BG169" s="138">
        <f>IF(N169="zákl. přenesená",J169,0)</f>
        <v>0</v>
      </c>
      <c r="BH169" s="138">
        <f>IF(N169="sníž. přenesená",J169,0)</f>
        <v>0</v>
      </c>
      <c r="BI169" s="138">
        <f>IF(N169="nulová",J169,0)</f>
        <v>0</v>
      </c>
      <c r="BJ169" s="16" t="s">
        <v>77</v>
      </c>
      <c r="BK169" s="138">
        <f>ROUND(I169*H169,2)</f>
        <v>0</v>
      </c>
      <c r="BL169" s="16" t="s">
        <v>122</v>
      </c>
      <c r="BM169" s="137" t="s">
        <v>208</v>
      </c>
    </row>
    <row r="170" spans="2:65" s="13" customFormat="1">
      <c r="B170" s="146"/>
      <c r="D170" s="140" t="s">
        <v>128</v>
      </c>
      <c r="E170" s="147" t="s">
        <v>1</v>
      </c>
      <c r="F170" s="148" t="s">
        <v>209</v>
      </c>
      <c r="H170" s="149">
        <v>3.0209999999999999</v>
      </c>
      <c r="I170" s="150"/>
      <c r="L170" s="146"/>
      <c r="M170" s="151"/>
      <c r="T170" s="152"/>
      <c r="AT170" s="147" t="s">
        <v>128</v>
      </c>
      <c r="AU170" s="147" t="s">
        <v>79</v>
      </c>
      <c r="AV170" s="13" t="s">
        <v>79</v>
      </c>
      <c r="AW170" s="13" t="s">
        <v>29</v>
      </c>
      <c r="AX170" s="13" t="s">
        <v>72</v>
      </c>
      <c r="AY170" s="147" t="s">
        <v>115</v>
      </c>
    </row>
    <row r="171" spans="2:65" s="13" customFormat="1">
      <c r="B171" s="146"/>
      <c r="D171" s="140" t="s">
        <v>128</v>
      </c>
      <c r="E171" s="147" t="s">
        <v>1</v>
      </c>
      <c r="F171" s="148" t="s">
        <v>210</v>
      </c>
      <c r="H171" s="149">
        <v>3.61</v>
      </c>
      <c r="I171" s="150"/>
      <c r="L171" s="146"/>
      <c r="M171" s="151"/>
      <c r="T171" s="152"/>
      <c r="AT171" s="147" t="s">
        <v>128</v>
      </c>
      <c r="AU171" s="147" t="s">
        <v>79</v>
      </c>
      <c r="AV171" s="13" t="s">
        <v>79</v>
      </c>
      <c r="AW171" s="13" t="s">
        <v>29</v>
      </c>
      <c r="AX171" s="13" t="s">
        <v>72</v>
      </c>
      <c r="AY171" s="147" t="s">
        <v>115</v>
      </c>
    </row>
    <row r="172" spans="2:65" s="14" customFormat="1">
      <c r="B172" s="153"/>
      <c r="D172" s="140" t="s">
        <v>128</v>
      </c>
      <c r="E172" s="154" t="s">
        <v>1</v>
      </c>
      <c r="F172" s="155" t="s">
        <v>132</v>
      </c>
      <c r="H172" s="156">
        <v>6.6310000000000002</v>
      </c>
      <c r="I172" s="157"/>
      <c r="L172" s="153"/>
      <c r="M172" s="158"/>
      <c r="T172" s="159"/>
      <c r="AT172" s="154" t="s">
        <v>128</v>
      </c>
      <c r="AU172" s="154" t="s">
        <v>79</v>
      </c>
      <c r="AV172" s="14" t="s">
        <v>122</v>
      </c>
      <c r="AW172" s="14" t="s">
        <v>29</v>
      </c>
      <c r="AX172" s="14" t="s">
        <v>77</v>
      </c>
      <c r="AY172" s="154" t="s">
        <v>115</v>
      </c>
    </row>
    <row r="173" spans="2:65" s="1" customFormat="1" ht="24.2" customHeight="1">
      <c r="B173" s="31"/>
      <c r="C173" s="126" t="s">
        <v>211</v>
      </c>
      <c r="D173" s="126" t="s">
        <v>117</v>
      </c>
      <c r="E173" s="127" t="s">
        <v>212</v>
      </c>
      <c r="F173" s="128" t="s">
        <v>213</v>
      </c>
      <c r="G173" s="129" t="s">
        <v>175</v>
      </c>
      <c r="H173" s="130">
        <v>2</v>
      </c>
      <c r="I173" s="131"/>
      <c r="J173" s="132">
        <f>ROUND(I173*H173,2)</f>
        <v>0</v>
      </c>
      <c r="K173" s="128" t="s">
        <v>121</v>
      </c>
      <c r="L173" s="31"/>
      <c r="M173" s="133" t="s">
        <v>1</v>
      </c>
      <c r="N173" s="134" t="s">
        <v>37</v>
      </c>
      <c r="P173" s="135">
        <f>O173*H173</f>
        <v>0</v>
      </c>
      <c r="Q173" s="135">
        <v>0</v>
      </c>
      <c r="R173" s="135">
        <f>Q173*H173</f>
        <v>0</v>
      </c>
      <c r="S173" s="135">
        <v>0</v>
      </c>
      <c r="T173" s="136">
        <f>S173*H173</f>
        <v>0</v>
      </c>
      <c r="AR173" s="137" t="s">
        <v>122</v>
      </c>
      <c r="AT173" s="137" t="s">
        <v>117</v>
      </c>
      <c r="AU173" s="137" t="s">
        <v>79</v>
      </c>
      <c r="AY173" s="16" t="s">
        <v>115</v>
      </c>
      <c r="BE173" s="138">
        <f>IF(N173="základní",J173,0)</f>
        <v>0</v>
      </c>
      <c r="BF173" s="138">
        <f>IF(N173="snížená",J173,0)</f>
        <v>0</v>
      </c>
      <c r="BG173" s="138">
        <f>IF(N173="zákl. přenesená",J173,0)</f>
        <v>0</v>
      </c>
      <c r="BH173" s="138">
        <f>IF(N173="sníž. přenesená",J173,0)</f>
        <v>0</v>
      </c>
      <c r="BI173" s="138">
        <f>IF(N173="nulová",J173,0)</f>
        <v>0</v>
      </c>
      <c r="BJ173" s="16" t="s">
        <v>77</v>
      </c>
      <c r="BK173" s="138">
        <f>ROUND(I173*H173,2)</f>
        <v>0</v>
      </c>
      <c r="BL173" s="16" t="s">
        <v>122</v>
      </c>
      <c r="BM173" s="137" t="s">
        <v>214</v>
      </c>
    </row>
    <row r="174" spans="2:65" s="1" customFormat="1" ht="24.2" customHeight="1">
      <c r="B174" s="31"/>
      <c r="C174" s="160" t="s">
        <v>215</v>
      </c>
      <c r="D174" s="160" t="s">
        <v>177</v>
      </c>
      <c r="E174" s="161" t="s">
        <v>216</v>
      </c>
      <c r="F174" s="162" t="s">
        <v>217</v>
      </c>
      <c r="G174" s="163" t="s">
        <v>175</v>
      </c>
      <c r="H174" s="164">
        <v>1</v>
      </c>
      <c r="I174" s="165"/>
      <c r="J174" s="166">
        <f>ROUND(I174*H174,2)</f>
        <v>0</v>
      </c>
      <c r="K174" s="162" t="s">
        <v>1</v>
      </c>
      <c r="L174" s="167"/>
      <c r="M174" s="168" t="s">
        <v>1</v>
      </c>
      <c r="N174" s="169" t="s">
        <v>37</v>
      </c>
      <c r="P174" s="135">
        <f>O174*H174</f>
        <v>0</v>
      </c>
      <c r="Q174" s="135">
        <v>9.9220000000000003E-2</v>
      </c>
      <c r="R174" s="135">
        <f>Q174*H174</f>
        <v>9.9220000000000003E-2</v>
      </c>
      <c r="S174" s="135">
        <v>0</v>
      </c>
      <c r="T174" s="136">
        <f>S174*H174</f>
        <v>0</v>
      </c>
      <c r="AR174" s="137" t="s">
        <v>157</v>
      </c>
      <c r="AT174" s="137" t="s">
        <v>177</v>
      </c>
      <c r="AU174" s="137" t="s">
        <v>79</v>
      </c>
      <c r="AY174" s="16" t="s">
        <v>115</v>
      </c>
      <c r="BE174" s="138">
        <f>IF(N174="základní",J174,0)</f>
        <v>0</v>
      </c>
      <c r="BF174" s="138">
        <f>IF(N174="snížená",J174,0)</f>
        <v>0</v>
      </c>
      <c r="BG174" s="138">
        <f>IF(N174="zákl. přenesená",J174,0)</f>
        <v>0</v>
      </c>
      <c r="BH174" s="138">
        <f>IF(N174="sníž. přenesená",J174,0)</f>
        <v>0</v>
      </c>
      <c r="BI174" s="138">
        <f>IF(N174="nulová",J174,0)</f>
        <v>0</v>
      </c>
      <c r="BJ174" s="16" t="s">
        <v>77</v>
      </c>
      <c r="BK174" s="138">
        <f>ROUND(I174*H174,2)</f>
        <v>0</v>
      </c>
      <c r="BL174" s="16" t="s">
        <v>122</v>
      </c>
      <c r="BM174" s="137" t="s">
        <v>218</v>
      </c>
    </row>
    <row r="175" spans="2:65" s="12" customFormat="1" ht="22.5">
      <c r="B175" s="139"/>
      <c r="D175" s="140" t="s">
        <v>128</v>
      </c>
      <c r="E175" s="141" t="s">
        <v>1</v>
      </c>
      <c r="F175" s="142" t="s">
        <v>191</v>
      </c>
      <c r="H175" s="141" t="s">
        <v>1</v>
      </c>
      <c r="I175" s="143"/>
      <c r="L175" s="139"/>
      <c r="M175" s="144"/>
      <c r="T175" s="145"/>
      <c r="AT175" s="141" t="s">
        <v>128</v>
      </c>
      <c r="AU175" s="141" t="s">
        <v>79</v>
      </c>
      <c r="AV175" s="12" t="s">
        <v>77</v>
      </c>
      <c r="AW175" s="12" t="s">
        <v>29</v>
      </c>
      <c r="AX175" s="12" t="s">
        <v>72</v>
      </c>
      <c r="AY175" s="141" t="s">
        <v>115</v>
      </c>
    </row>
    <row r="176" spans="2:65" s="13" customFormat="1">
      <c r="B176" s="146"/>
      <c r="D176" s="140" t="s">
        <v>128</v>
      </c>
      <c r="E176" s="147" t="s">
        <v>1</v>
      </c>
      <c r="F176" s="148" t="s">
        <v>192</v>
      </c>
      <c r="H176" s="149">
        <v>1</v>
      </c>
      <c r="I176" s="150"/>
      <c r="L176" s="146"/>
      <c r="M176" s="151"/>
      <c r="T176" s="152"/>
      <c r="AT176" s="147" t="s">
        <v>128</v>
      </c>
      <c r="AU176" s="147" t="s">
        <v>79</v>
      </c>
      <c r="AV176" s="13" t="s">
        <v>79</v>
      </c>
      <c r="AW176" s="13" t="s">
        <v>29</v>
      </c>
      <c r="AX176" s="13" t="s">
        <v>77</v>
      </c>
      <c r="AY176" s="147" t="s">
        <v>115</v>
      </c>
    </row>
    <row r="177" spans="2:65" s="1" customFormat="1" ht="24.2" customHeight="1">
      <c r="B177" s="31"/>
      <c r="C177" s="160" t="s">
        <v>219</v>
      </c>
      <c r="D177" s="160" t="s">
        <v>177</v>
      </c>
      <c r="E177" s="161" t="s">
        <v>220</v>
      </c>
      <c r="F177" s="162" t="s">
        <v>221</v>
      </c>
      <c r="G177" s="163" t="s">
        <v>175</v>
      </c>
      <c r="H177" s="164">
        <v>1</v>
      </c>
      <c r="I177" s="165"/>
      <c r="J177" s="166">
        <f>ROUND(I177*H177,2)</f>
        <v>0</v>
      </c>
      <c r="K177" s="162" t="s">
        <v>1</v>
      </c>
      <c r="L177" s="167"/>
      <c r="M177" s="168" t="s">
        <v>1</v>
      </c>
      <c r="N177" s="169" t="s">
        <v>37</v>
      </c>
      <c r="P177" s="135">
        <f>O177*H177</f>
        <v>0</v>
      </c>
      <c r="Q177" s="135">
        <v>9.9220000000000003E-2</v>
      </c>
      <c r="R177" s="135">
        <f>Q177*H177</f>
        <v>9.9220000000000003E-2</v>
      </c>
      <c r="S177" s="135">
        <v>0</v>
      </c>
      <c r="T177" s="136">
        <f>S177*H177</f>
        <v>0</v>
      </c>
      <c r="AR177" s="137" t="s">
        <v>157</v>
      </c>
      <c r="AT177" s="137" t="s">
        <v>177</v>
      </c>
      <c r="AU177" s="137" t="s">
        <v>79</v>
      </c>
      <c r="AY177" s="16" t="s">
        <v>115</v>
      </c>
      <c r="BE177" s="138">
        <f>IF(N177="základní",J177,0)</f>
        <v>0</v>
      </c>
      <c r="BF177" s="138">
        <f>IF(N177="snížená",J177,0)</f>
        <v>0</v>
      </c>
      <c r="BG177" s="138">
        <f>IF(N177="zákl. přenesená",J177,0)</f>
        <v>0</v>
      </c>
      <c r="BH177" s="138">
        <f>IF(N177="sníž. přenesená",J177,0)</f>
        <v>0</v>
      </c>
      <c r="BI177" s="138">
        <f>IF(N177="nulová",J177,0)</f>
        <v>0</v>
      </c>
      <c r="BJ177" s="16" t="s">
        <v>77</v>
      </c>
      <c r="BK177" s="138">
        <f>ROUND(I177*H177,2)</f>
        <v>0</v>
      </c>
      <c r="BL177" s="16" t="s">
        <v>122</v>
      </c>
      <c r="BM177" s="137" t="s">
        <v>222</v>
      </c>
    </row>
    <row r="178" spans="2:65" s="12" customFormat="1" ht="22.5">
      <c r="B178" s="139"/>
      <c r="D178" s="140" t="s">
        <v>128</v>
      </c>
      <c r="E178" s="141" t="s">
        <v>1</v>
      </c>
      <c r="F178" s="142" t="s">
        <v>191</v>
      </c>
      <c r="H178" s="141" t="s">
        <v>1</v>
      </c>
      <c r="I178" s="143"/>
      <c r="L178" s="139"/>
      <c r="M178" s="144"/>
      <c r="T178" s="145"/>
      <c r="AT178" s="141" t="s">
        <v>128</v>
      </c>
      <c r="AU178" s="141" t="s">
        <v>79</v>
      </c>
      <c r="AV178" s="12" t="s">
        <v>77</v>
      </c>
      <c r="AW178" s="12" t="s">
        <v>29</v>
      </c>
      <c r="AX178" s="12" t="s">
        <v>72</v>
      </c>
      <c r="AY178" s="141" t="s">
        <v>115</v>
      </c>
    </row>
    <row r="179" spans="2:65" s="13" customFormat="1">
      <c r="B179" s="146"/>
      <c r="D179" s="140" t="s">
        <v>128</v>
      </c>
      <c r="E179" s="147" t="s">
        <v>1</v>
      </c>
      <c r="F179" s="148" t="s">
        <v>197</v>
      </c>
      <c r="H179" s="149">
        <v>1</v>
      </c>
      <c r="I179" s="150"/>
      <c r="L179" s="146"/>
      <c r="M179" s="151"/>
      <c r="T179" s="152"/>
      <c r="AT179" s="147" t="s">
        <v>128</v>
      </c>
      <c r="AU179" s="147" t="s">
        <v>79</v>
      </c>
      <c r="AV179" s="13" t="s">
        <v>79</v>
      </c>
      <c r="AW179" s="13" t="s">
        <v>29</v>
      </c>
      <c r="AX179" s="13" t="s">
        <v>77</v>
      </c>
      <c r="AY179" s="147" t="s">
        <v>115</v>
      </c>
    </row>
    <row r="180" spans="2:65" s="1" customFormat="1" ht="16.5" customHeight="1">
      <c r="B180" s="31"/>
      <c r="C180" s="126" t="s">
        <v>7</v>
      </c>
      <c r="D180" s="126" t="s">
        <v>117</v>
      </c>
      <c r="E180" s="127" t="s">
        <v>223</v>
      </c>
      <c r="F180" s="128" t="s">
        <v>224</v>
      </c>
      <c r="G180" s="129" t="s">
        <v>175</v>
      </c>
      <c r="H180" s="130">
        <v>1</v>
      </c>
      <c r="I180" s="131"/>
      <c r="J180" s="132">
        <f>ROUND(I180*H180,2)</f>
        <v>0</v>
      </c>
      <c r="K180" s="128" t="s">
        <v>121</v>
      </c>
      <c r="L180" s="31"/>
      <c r="M180" s="133" t="s">
        <v>1</v>
      </c>
      <c r="N180" s="134" t="s">
        <v>37</v>
      </c>
      <c r="P180" s="135">
        <f>O180*H180</f>
        <v>0</v>
      </c>
      <c r="Q180" s="135">
        <v>0</v>
      </c>
      <c r="R180" s="135">
        <f>Q180*H180</f>
        <v>0</v>
      </c>
      <c r="S180" s="135">
        <v>0</v>
      </c>
      <c r="T180" s="136">
        <f>S180*H180</f>
        <v>0</v>
      </c>
      <c r="AR180" s="137" t="s">
        <v>122</v>
      </c>
      <c r="AT180" s="137" t="s">
        <v>117</v>
      </c>
      <c r="AU180" s="137" t="s">
        <v>79</v>
      </c>
      <c r="AY180" s="16" t="s">
        <v>115</v>
      </c>
      <c r="BE180" s="138">
        <f>IF(N180="základní",J180,0)</f>
        <v>0</v>
      </c>
      <c r="BF180" s="138">
        <f>IF(N180="snížená",J180,0)</f>
        <v>0</v>
      </c>
      <c r="BG180" s="138">
        <f>IF(N180="zákl. přenesená",J180,0)</f>
        <v>0</v>
      </c>
      <c r="BH180" s="138">
        <f>IF(N180="sníž. přenesená",J180,0)</f>
        <v>0</v>
      </c>
      <c r="BI180" s="138">
        <f>IF(N180="nulová",J180,0)</f>
        <v>0</v>
      </c>
      <c r="BJ180" s="16" t="s">
        <v>77</v>
      </c>
      <c r="BK180" s="138">
        <f>ROUND(I180*H180,2)</f>
        <v>0</v>
      </c>
      <c r="BL180" s="16" t="s">
        <v>122</v>
      </c>
      <c r="BM180" s="137" t="s">
        <v>225</v>
      </c>
    </row>
    <row r="181" spans="2:65" s="1" customFormat="1" ht="21.75" customHeight="1">
      <c r="B181" s="31"/>
      <c r="C181" s="160" t="s">
        <v>226</v>
      </c>
      <c r="D181" s="160" t="s">
        <v>177</v>
      </c>
      <c r="E181" s="161" t="s">
        <v>227</v>
      </c>
      <c r="F181" s="162" t="s">
        <v>228</v>
      </c>
      <c r="G181" s="163" t="s">
        <v>229</v>
      </c>
      <c r="H181" s="164">
        <v>1</v>
      </c>
      <c r="I181" s="165"/>
      <c r="J181" s="166">
        <f>ROUND(I181*H181,2)</f>
        <v>0</v>
      </c>
      <c r="K181" s="162" t="s">
        <v>1</v>
      </c>
      <c r="L181" s="167"/>
      <c r="M181" s="168" t="s">
        <v>1</v>
      </c>
      <c r="N181" s="169" t="s">
        <v>37</v>
      </c>
      <c r="P181" s="135">
        <f>O181*H181</f>
        <v>0</v>
      </c>
      <c r="Q181" s="135">
        <v>1.4999999999999999E-2</v>
      </c>
      <c r="R181" s="135">
        <f>Q181*H181</f>
        <v>1.4999999999999999E-2</v>
      </c>
      <c r="S181" s="135">
        <v>0</v>
      </c>
      <c r="T181" s="136">
        <f>S181*H181</f>
        <v>0</v>
      </c>
      <c r="AR181" s="137" t="s">
        <v>157</v>
      </c>
      <c r="AT181" s="137" t="s">
        <v>177</v>
      </c>
      <c r="AU181" s="137" t="s">
        <v>79</v>
      </c>
      <c r="AY181" s="16" t="s">
        <v>115</v>
      </c>
      <c r="BE181" s="138">
        <f>IF(N181="základní",J181,0)</f>
        <v>0</v>
      </c>
      <c r="BF181" s="138">
        <f>IF(N181="snížená",J181,0)</f>
        <v>0</v>
      </c>
      <c r="BG181" s="138">
        <f>IF(N181="zákl. přenesená",J181,0)</f>
        <v>0</v>
      </c>
      <c r="BH181" s="138">
        <f>IF(N181="sníž. přenesená",J181,0)</f>
        <v>0</v>
      </c>
      <c r="BI181" s="138">
        <f>IF(N181="nulová",J181,0)</f>
        <v>0</v>
      </c>
      <c r="BJ181" s="16" t="s">
        <v>77</v>
      </c>
      <c r="BK181" s="138">
        <f>ROUND(I181*H181,2)</f>
        <v>0</v>
      </c>
      <c r="BL181" s="16" t="s">
        <v>122</v>
      </c>
      <c r="BM181" s="137" t="s">
        <v>230</v>
      </c>
    </row>
    <row r="182" spans="2:65" s="13" customFormat="1">
      <c r="B182" s="146"/>
      <c r="D182" s="140" t="s">
        <v>128</v>
      </c>
      <c r="E182" s="147" t="s">
        <v>1</v>
      </c>
      <c r="F182" s="148" t="s">
        <v>192</v>
      </c>
      <c r="H182" s="149">
        <v>1</v>
      </c>
      <c r="I182" s="150"/>
      <c r="L182" s="146"/>
      <c r="M182" s="151"/>
      <c r="T182" s="152"/>
      <c r="AT182" s="147" t="s">
        <v>128</v>
      </c>
      <c r="AU182" s="147" t="s">
        <v>79</v>
      </c>
      <c r="AV182" s="13" t="s">
        <v>79</v>
      </c>
      <c r="AW182" s="13" t="s">
        <v>29</v>
      </c>
      <c r="AX182" s="13" t="s">
        <v>77</v>
      </c>
      <c r="AY182" s="147" t="s">
        <v>115</v>
      </c>
    </row>
    <row r="183" spans="2:65" s="1" customFormat="1" ht="16.5" customHeight="1">
      <c r="B183" s="31"/>
      <c r="C183" s="126" t="s">
        <v>231</v>
      </c>
      <c r="D183" s="126" t="s">
        <v>117</v>
      </c>
      <c r="E183" s="127" t="s">
        <v>232</v>
      </c>
      <c r="F183" s="128" t="s">
        <v>233</v>
      </c>
      <c r="G183" s="129" t="s">
        <v>234</v>
      </c>
      <c r="H183" s="130">
        <v>1</v>
      </c>
      <c r="I183" s="131"/>
      <c r="J183" s="132">
        <f>ROUND(I183*H183,2)</f>
        <v>0</v>
      </c>
      <c r="K183" s="128" t="s">
        <v>1</v>
      </c>
      <c r="L183" s="31"/>
      <c r="M183" s="133" t="s">
        <v>1</v>
      </c>
      <c r="N183" s="134" t="s">
        <v>37</v>
      </c>
      <c r="P183" s="135">
        <f>O183*H183</f>
        <v>0</v>
      </c>
      <c r="Q183" s="135">
        <v>0</v>
      </c>
      <c r="R183" s="135">
        <f>Q183*H183</f>
        <v>0</v>
      </c>
      <c r="S183" s="135">
        <v>0</v>
      </c>
      <c r="T183" s="136">
        <f>S183*H183</f>
        <v>0</v>
      </c>
      <c r="AR183" s="137" t="s">
        <v>122</v>
      </c>
      <c r="AT183" s="137" t="s">
        <v>117</v>
      </c>
      <c r="AU183" s="137" t="s">
        <v>79</v>
      </c>
      <c r="AY183" s="16" t="s">
        <v>115</v>
      </c>
      <c r="BE183" s="138">
        <f>IF(N183="základní",J183,0)</f>
        <v>0</v>
      </c>
      <c r="BF183" s="138">
        <f>IF(N183="snížená",J183,0)</f>
        <v>0</v>
      </c>
      <c r="BG183" s="138">
        <f>IF(N183="zákl. přenesená",J183,0)</f>
        <v>0</v>
      </c>
      <c r="BH183" s="138">
        <f>IF(N183="sníž. přenesená",J183,0)</f>
        <v>0</v>
      </c>
      <c r="BI183" s="138">
        <f>IF(N183="nulová",J183,0)</f>
        <v>0</v>
      </c>
      <c r="BJ183" s="16" t="s">
        <v>77</v>
      </c>
      <c r="BK183" s="138">
        <f>ROUND(I183*H183,2)</f>
        <v>0</v>
      </c>
      <c r="BL183" s="16" t="s">
        <v>122</v>
      </c>
      <c r="BM183" s="137" t="s">
        <v>235</v>
      </c>
    </row>
    <row r="184" spans="2:65" s="11" customFormat="1" ht="22.9" customHeight="1">
      <c r="B184" s="114"/>
      <c r="D184" s="115" t="s">
        <v>71</v>
      </c>
      <c r="E184" s="124" t="s">
        <v>140</v>
      </c>
      <c r="F184" s="124" t="s">
        <v>236</v>
      </c>
      <c r="I184" s="117"/>
      <c r="J184" s="125">
        <f>BK184</f>
        <v>0</v>
      </c>
      <c r="L184" s="114"/>
      <c r="M184" s="119"/>
      <c r="P184" s="120">
        <f>P185</f>
        <v>0</v>
      </c>
      <c r="R184" s="120">
        <f>R185</f>
        <v>2.6379999999999999</v>
      </c>
      <c r="T184" s="121">
        <f>T185</f>
        <v>0</v>
      </c>
      <c r="AR184" s="115" t="s">
        <v>77</v>
      </c>
      <c r="AT184" s="122" t="s">
        <v>71</v>
      </c>
      <c r="AU184" s="122" t="s">
        <v>77</v>
      </c>
      <c r="AY184" s="115" t="s">
        <v>115</v>
      </c>
      <c r="BK184" s="123">
        <f>BK185</f>
        <v>0</v>
      </c>
    </row>
    <row r="185" spans="2:65" s="1" customFormat="1" ht="37.9" customHeight="1">
      <c r="B185" s="31"/>
      <c r="C185" s="126" t="s">
        <v>237</v>
      </c>
      <c r="D185" s="126" t="s">
        <v>117</v>
      </c>
      <c r="E185" s="127" t="s">
        <v>238</v>
      </c>
      <c r="F185" s="128" t="s">
        <v>239</v>
      </c>
      <c r="G185" s="129" t="s">
        <v>120</v>
      </c>
      <c r="H185" s="130">
        <v>10</v>
      </c>
      <c r="I185" s="131"/>
      <c r="J185" s="132">
        <f>ROUND(I185*H185,2)</f>
        <v>0</v>
      </c>
      <c r="K185" s="128" t="s">
        <v>121</v>
      </c>
      <c r="L185" s="31"/>
      <c r="M185" s="133" t="s">
        <v>1</v>
      </c>
      <c r="N185" s="134" t="s">
        <v>37</v>
      </c>
      <c r="P185" s="135">
        <f>O185*H185</f>
        <v>0</v>
      </c>
      <c r="Q185" s="135">
        <v>0.26379999999999998</v>
      </c>
      <c r="R185" s="135">
        <f>Q185*H185</f>
        <v>2.6379999999999999</v>
      </c>
      <c r="S185" s="135">
        <v>0</v>
      </c>
      <c r="T185" s="136">
        <f>S185*H185</f>
        <v>0</v>
      </c>
      <c r="AR185" s="137" t="s">
        <v>122</v>
      </c>
      <c r="AT185" s="137" t="s">
        <v>117</v>
      </c>
      <c r="AU185" s="137" t="s">
        <v>79</v>
      </c>
      <c r="AY185" s="16" t="s">
        <v>115</v>
      </c>
      <c r="BE185" s="138">
        <f>IF(N185="základní",J185,0)</f>
        <v>0</v>
      </c>
      <c r="BF185" s="138">
        <f>IF(N185="snížená",J185,0)</f>
        <v>0</v>
      </c>
      <c r="BG185" s="138">
        <f>IF(N185="zákl. přenesená",J185,0)</f>
        <v>0</v>
      </c>
      <c r="BH185" s="138">
        <f>IF(N185="sníž. přenesená",J185,0)</f>
        <v>0</v>
      </c>
      <c r="BI185" s="138">
        <f>IF(N185="nulová",J185,0)</f>
        <v>0</v>
      </c>
      <c r="BJ185" s="16" t="s">
        <v>77</v>
      </c>
      <c r="BK185" s="138">
        <f>ROUND(I185*H185,2)</f>
        <v>0</v>
      </c>
      <c r="BL185" s="16" t="s">
        <v>122</v>
      </c>
      <c r="BM185" s="137" t="s">
        <v>240</v>
      </c>
    </row>
    <row r="186" spans="2:65" s="11" customFormat="1" ht="22.9" customHeight="1">
      <c r="B186" s="114"/>
      <c r="D186" s="115" t="s">
        <v>71</v>
      </c>
      <c r="E186" s="124" t="s">
        <v>162</v>
      </c>
      <c r="F186" s="124" t="s">
        <v>241</v>
      </c>
      <c r="I186" s="117"/>
      <c r="J186" s="125">
        <f>BK186</f>
        <v>0</v>
      </c>
      <c r="L186" s="114"/>
      <c r="M186" s="119"/>
      <c r="P186" s="120">
        <f>SUM(P187:P208)</f>
        <v>0</v>
      </c>
      <c r="R186" s="120">
        <f>SUM(R187:R208)</f>
        <v>1.2800000000000001E-2</v>
      </c>
      <c r="T186" s="121">
        <f>SUM(T187:T208)</f>
        <v>1.5037750000000001</v>
      </c>
      <c r="AR186" s="115" t="s">
        <v>77</v>
      </c>
      <c r="AT186" s="122" t="s">
        <v>71</v>
      </c>
      <c r="AU186" s="122" t="s">
        <v>77</v>
      </c>
      <c r="AY186" s="115" t="s">
        <v>115</v>
      </c>
      <c r="BK186" s="123">
        <f>SUM(BK187:BK208)</f>
        <v>0</v>
      </c>
    </row>
    <row r="187" spans="2:65" s="1" customFormat="1" ht="24.2" customHeight="1">
      <c r="B187" s="31"/>
      <c r="C187" s="126" t="s">
        <v>242</v>
      </c>
      <c r="D187" s="126" t="s">
        <v>117</v>
      </c>
      <c r="E187" s="127" t="s">
        <v>243</v>
      </c>
      <c r="F187" s="128" t="s">
        <v>244</v>
      </c>
      <c r="G187" s="129" t="s">
        <v>201</v>
      </c>
      <c r="H187" s="130">
        <v>24</v>
      </c>
      <c r="I187" s="131"/>
      <c r="J187" s="132">
        <f>ROUND(I187*H187,2)</f>
        <v>0</v>
      </c>
      <c r="K187" s="128" t="s">
        <v>121</v>
      </c>
      <c r="L187" s="31"/>
      <c r="M187" s="133" t="s">
        <v>1</v>
      </c>
      <c r="N187" s="134" t="s">
        <v>37</v>
      </c>
      <c r="P187" s="135">
        <f>O187*H187</f>
        <v>0</v>
      </c>
      <c r="Q187" s="135">
        <v>5.0000000000000001E-4</v>
      </c>
      <c r="R187" s="135">
        <f>Q187*H187</f>
        <v>1.2E-2</v>
      </c>
      <c r="S187" s="135">
        <v>0</v>
      </c>
      <c r="T187" s="136">
        <f>S187*H187</f>
        <v>0</v>
      </c>
      <c r="AR187" s="137" t="s">
        <v>122</v>
      </c>
      <c r="AT187" s="137" t="s">
        <v>117</v>
      </c>
      <c r="AU187" s="137" t="s">
        <v>79</v>
      </c>
      <c r="AY187" s="16" t="s">
        <v>115</v>
      </c>
      <c r="BE187" s="138">
        <f>IF(N187="základní",J187,0)</f>
        <v>0</v>
      </c>
      <c r="BF187" s="138">
        <f>IF(N187="snížená",J187,0)</f>
        <v>0</v>
      </c>
      <c r="BG187" s="138">
        <f>IF(N187="zákl. přenesená",J187,0)</f>
        <v>0</v>
      </c>
      <c r="BH187" s="138">
        <f>IF(N187="sníž. přenesená",J187,0)</f>
        <v>0</v>
      </c>
      <c r="BI187" s="138">
        <f>IF(N187="nulová",J187,0)</f>
        <v>0</v>
      </c>
      <c r="BJ187" s="16" t="s">
        <v>77</v>
      </c>
      <c r="BK187" s="138">
        <f>ROUND(I187*H187,2)</f>
        <v>0</v>
      </c>
      <c r="BL187" s="16" t="s">
        <v>122</v>
      </c>
      <c r="BM187" s="137" t="s">
        <v>245</v>
      </c>
    </row>
    <row r="188" spans="2:65" s="1" customFormat="1" ht="24.2" customHeight="1">
      <c r="B188" s="31"/>
      <c r="C188" s="126" t="s">
        <v>246</v>
      </c>
      <c r="D188" s="126" t="s">
        <v>117</v>
      </c>
      <c r="E188" s="127" t="s">
        <v>247</v>
      </c>
      <c r="F188" s="128" t="s">
        <v>248</v>
      </c>
      <c r="G188" s="129" t="s">
        <v>201</v>
      </c>
      <c r="H188" s="130">
        <v>24</v>
      </c>
      <c r="I188" s="131"/>
      <c r="J188" s="132">
        <f>ROUND(I188*H188,2)</f>
        <v>0</v>
      </c>
      <c r="K188" s="128" t="s">
        <v>121</v>
      </c>
      <c r="L188" s="31"/>
      <c r="M188" s="133" t="s">
        <v>1</v>
      </c>
      <c r="N188" s="134" t="s">
        <v>37</v>
      </c>
      <c r="P188" s="135">
        <f>O188*H188</f>
        <v>0</v>
      </c>
      <c r="Q188" s="135">
        <v>0</v>
      </c>
      <c r="R188" s="135">
        <f>Q188*H188</f>
        <v>0</v>
      </c>
      <c r="S188" s="135">
        <v>0</v>
      </c>
      <c r="T188" s="136">
        <f>S188*H188</f>
        <v>0</v>
      </c>
      <c r="AR188" s="137" t="s">
        <v>122</v>
      </c>
      <c r="AT188" s="137" t="s">
        <v>117</v>
      </c>
      <c r="AU188" s="137" t="s">
        <v>79</v>
      </c>
      <c r="AY188" s="16" t="s">
        <v>115</v>
      </c>
      <c r="BE188" s="138">
        <f>IF(N188="základní",J188,0)</f>
        <v>0</v>
      </c>
      <c r="BF188" s="138">
        <f>IF(N188="snížená",J188,0)</f>
        <v>0</v>
      </c>
      <c r="BG188" s="138">
        <f>IF(N188="zákl. přenesená",J188,0)</f>
        <v>0</v>
      </c>
      <c r="BH188" s="138">
        <f>IF(N188="sníž. přenesená",J188,0)</f>
        <v>0</v>
      </c>
      <c r="BI188" s="138">
        <f>IF(N188="nulová",J188,0)</f>
        <v>0</v>
      </c>
      <c r="BJ188" s="16" t="s">
        <v>77</v>
      </c>
      <c r="BK188" s="138">
        <f>ROUND(I188*H188,2)</f>
        <v>0</v>
      </c>
      <c r="BL188" s="16" t="s">
        <v>122</v>
      </c>
      <c r="BM188" s="137" t="s">
        <v>249</v>
      </c>
    </row>
    <row r="189" spans="2:65" s="1" customFormat="1" ht="24.2" customHeight="1">
      <c r="B189" s="31"/>
      <c r="C189" s="126" t="s">
        <v>250</v>
      </c>
      <c r="D189" s="126" t="s">
        <v>117</v>
      </c>
      <c r="E189" s="127" t="s">
        <v>251</v>
      </c>
      <c r="F189" s="128" t="s">
        <v>252</v>
      </c>
      <c r="G189" s="129" t="s">
        <v>175</v>
      </c>
      <c r="H189" s="130">
        <v>20</v>
      </c>
      <c r="I189" s="131"/>
      <c r="J189" s="132">
        <f>ROUND(I189*H189,2)</f>
        <v>0</v>
      </c>
      <c r="K189" s="128" t="s">
        <v>121</v>
      </c>
      <c r="L189" s="31"/>
      <c r="M189" s="133" t="s">
        <v>1</v>
      </c>
      <c r="N189" s="134" t="s">
        <v>37</v>
      </c>
      <c r="P189" s="135">
        <f>O189*H189</f>
        <v>0</v>
      </c>
      <c r="Q189" s="135">
        <v>4.0000000000000003E-5</v>
      </c>
      <c r="R189" s="135">
        <f>Q189*H189</f>
        <v>8.0000000000000004E-4</v>
      </c>
      <c r="S189" s="135">
        <v>0</v>
      </c>
      <c r="T189" s="136">
        <f>S189*H189</f>
        <v>0</v>
      </c>
      <c r="AR189" s="137" t="s">
        <v>122</v>
      </c>
      <c r="AT189" s="137" t="s">
        <v>117</v>
      </c>
      <c r="AU189" s="137" t="s">
        <v>79</v>
      </c>
      <c r="AY189" s="16" t="s">
        <v>115</v>
      </c>
      <c r="BE189" s="138">
        <f>IF(N189="základní",J189,0)</f>
        <v>0</v>
      </c>
      <c r="BF189" s="138">
        <f>IF(N189="snížená",J189,0)</f>
        <v>0</v>
      </c>
      <c r="BG189" s="138">
        <f>IF(N189="zákl. přenesená",J189,0)</f>
        <v>0</v>
      </c>
      <c r="BH189" s="138">
        <f>IF(N189="sníž. přenesená",J189,0)</f>
        <v>0</v>
      </c>
      <c r="BI189" s="138">
        <f>IF(N189="nulová",J189,0)</f>
        <v>0</v>
      </c>
      <c r="BJ189" s="16" t="s">
        <v>77</v>
      </c>
      <c r="BK189" s="138">
        <f>ROUND(I189*H189,2)</f>
        <v>0</v>
      </c>
      <c r="BL189" s="16" t="s">
        <v>122</v>
      </c>
      <c r="BM189" s="137" t="s">
        <v>253</v>
      </c>
    </row>
    <row r="190" spans="2:65" s="13" customFormat="1">
      <c r="B190" s="146"/>
      <c r="D190" s="140" t="s">
        <v>128</v>
      </c>
      <c r="E190" s="147" t="s">
        <v>1</v>
      </c>
      <c r="F190" s="148" t="s">
        <v>254</v>
      </c>
      <c r="H190" s="149">
        <v>20</v>
      </c>
      <c r="I190" s="150"/>
      <c r="L190" s="146"/>
      <c r="M190" s="151"/>
      <c r="T190" s="152"/>
      <c r="AT190" s="147" t="s">
        <v>128</v>
      </c>
      <c r="AU190" s="147" t="s">
        <v>79</v>
      </c>
      <c r="AV190" s="13" t="s">
        <v>79</v>
      </c>
      <c r="AW190" s="13" t="s">
        <v>29</v>
      </c>
      <c r="AX190" s="13" t="s">
        <v>77</v>
      </c>
      <c r="AY190" s="147" t="s">
        <v>115</v>
      </c>
    </row>
    <row r="191" spans="2:65" s="1" customFormat="1" ht="24.2" customHeight="1">
      <c r="B191" s="31"/>
      <c r="C191" s="126" t="s">
        <v>255</v>
      </c>
      <c r="D191" s="126" t="s">
        <v>117</v>
      </c>
      <c r="E191" s="127" t="s">
        <v>256</v>
      </c>
      <c r="F191" s="128" t="s">
        <v>257</v>
      </c>
      <c r="G191" s="129" t="s">
        <v>175</v>
      </c>
      <c r="H191" s="130">
        <v>4</v>
      </c>
      <c r="I191" s="131"/>
      <c r="J191" s="132">
        <f>ROUND(I191*H191,2)</f>
        <v>0</v>
      </c>
      <c r="K191" s="128" t="s">
        <v>121</v>
      </c>
      <c r="L191" s="31"/>
      <c r="M191" s="133" t="s">
        <v>1</v>
      </c>
      <c r="N191" s="134" t="s">
        <v>37</v>
      </c>
      <c r="P191" s="135">
        <f>O191*H191</f>
        <v>0</v>
      </c>
      <c r="Q191" s="135">
        <v>0</v>
      </c>
      <c r="R191" s="135">
        <f>Q191*H191</f>
        <v>0</v>
      </c>
      <c r="S191" s="135">
        <v>0.16500000000000001</v>
      </c>
      <c r="T191" s="136">
        <f>S191*H191</f>
        <v>0.66</v>
      </c>
      <c r="AR191" s="137" t="s">
        <v>122</v>
      </c>
      <c r="AT191" s="137" t="s">
        <v>117</v>
      </c>
      <c r="AU191" s="137" t="s">
        <v>79</v>
      </c>
      <c r="AY191" s="16" t="s">
        <v>115</v>
      </c>
      <c r="BE191" s="138">
        <f>IF(N191="základní",J191,0)</f>
        <v>0</v>
      </c>
      <c r="BF191" s="138">
        <f>IF(N191="snížená",J191,0)</f>
        <v>0</v>
      </c>
      <c r="BG191" s="138">
        <f>IF(N191="zákl. přenesená",J191,0)</f>
        <v>0</v>
      </c>
      <c r="BH191" s="138">
        <f>IF(N191="sníž. přenesená",J191,0)</f>
        <v>0</v>
      </c>
      <c r="BI191" s="138">
        <f>IF(N191="nulová",J191,0)</f>
        <v>0</v>
      </c>
      <c r="BJ191" s="16" t="s">
        <v>77</v>
      </c>
      <c r="BK191" s="138">
        <f>ROUND(I191*H191,2)</f>
        <v>0</v>
      </c>
      <c r="BL191" s="16" t="s">
        <v>122</v>
      </c>
      <c r="BM191" s="137" t="s">
        <v>258</v>
      </c>
    </row>
    <row r="192" spans="2:65" s="13" customFormat="1">
      <c r="B192" s="146"/>
      <c r="D192" s="140" t="s">
        <v>128</v>
      </c>
      <c r="E192" s="147" t="s">
        <v>1</v>
      </c>
      <c r="F192" s="148" t="s">
        <v>259</v>
      </c>
      <c r="H192" s="149">
        <v>2</v>
      </c>
      <c r="I192" s="150"/>
      <c r="L192" s="146"/>
      <c r="M192" s="151"/>
      <c r="T192" s="152"/>
      <c r="AT192" s="147" t="s">
        <v>128</v>
      </c>
      <c r="AU192" s="147" t="s">
        <v>79</v>
      </c>
      <c r="AV192" s="13" t="s">
        <v>79</v>
      </c>
      <c r="AW192" s="13" t="s">
        <v>29</v>
      </c>
      <c r="AX192" s="13" t="s">
        <v>72</v>
      </c>
      <c r="AY192" s="147" t="s">
        <v>115</v>
      </c>
    </row>
    <row r="193" spans="2:65" s="13" customFormat="1">
      <c r="B193" s="146"/>
      <c r="D193" s="140" t="s">
        <v>128</v>
      </c>
      <c r="E193" s="147" t="s">
        <v>1</v>
      </c>
      <c r="F193" s="148" t="s">
        <v>182</v>
      </c>
      <c r="H193" s="149">
        <v>2</v>
      </c>
      <c r="I193" s="150"/>
      <c r="L193" s="146"/>
      <c r="M193" s="151"/>
      <c r="T193" s="152"/>
      <c r="AT193" s="147" t="s">
        <v>128</v>
      </c>
      <c r="AU193" s="147" t="s">
        <v>79</v>
      </c>
      <c r="AV193" s="13" t="s">
        <v>79</v>
      </c>
      <c r="AW193" s="13" t="s">
        <v>29</v>
      </c>
      <c r="AX193" s="13" t="s">
        <v>72</v>
      </c>
      <c r="AY193" s="147" t="s">
        <v>115</v>
      </c>
    </row>
    <row r="194" spans="2:65" s="14" customFormat="1">
      <c r="B194" s="153"/>
      <c r="D194" s="140" t="s">
        <v>128</v>
      </c>
      <c r="E194" s="154" t="s">
        <v>1</v>
      </c>
      <c r="F194" s="155" t="s">
        <v>132</v>
      </c>
      <c r="H194" s="156">
        <v>4</v>
      </c>
      <c r="I194" s="157"/>
      <c r="L194" s="153"/>
      <c r="M194" s="158"/>
      <c r="T194" s="159"/>
      <c r="AT194" s="154" t="s">
        <v>128</v>
      </c>
      <c r="AU194" s="154" t="s">
        <v>79</v>
      </c>
      <c r="AV194" s="14" t="s">
        <v>122</v>
      </c>
      <c r="AW194" s="14" t="s">
        <v>29</v>
      </c>
      <c r="AX194" s="14" t="s">
        <v>77</v>
      </c>
      <c r="AY194" s="154" t="s">
        <v>115</v>
      </c>
    </row>
    <row r="195" spans="2:65" s="1" customFormat="1" ht="24.2" customHeight="1">
      <c r="B195" s="31"/>
      <c r="C195" s="126" t="s">
        <v>260</v>
      </c>
      <c r="D195" s="126" t="s">
        <v>117</v>
      </c>
      <c r="E195" s="127" t="s">
        <v>261</v>
      </c>
      <c r="F195" s="128" t="s">
        <v>262</v>
      </c>
      <c r="G195" s="129" t="s">
        <v>201</v>
      </c>
      <c r="H195" s="130">
        <v>4.3</v>
      </c>
      <c r="I195" s="131"/>
      <c r="J195" s="132">
        <f>ROUND(I195*H195,2)</f>
        <v>0</v>
      </c>
      <c r="K195" s="128" t="s">
        <v>121</v>
      </c>
      <c r="L195" s="31"/>
      <c r="M195" s="133" t="s">
        <v>1</v>
      </c>
      <c r="N195" s="134" t="s">
        <v>37</v>
      </c>
      <c r="P195" s="135">
        <f>O195*H195</f>
        <v>0</v>
      </c>
      <c r="Q195" s="135">
        <v>0</v>
      </c>
      <c r="R195" s="135">
        <f>Q195*H195</f>
        <v>0</v>
      </c>
      <c r="S195" s="135">
        <v>9.2499999999999995E-3</v>
      </c>
      <c r="T195" s="136">
        <f>S195*H195</f>
        <v>3.9774999999999998E-2</v>
      </c>
      <c r="AR195" s="137" t="s">
        <v>122</v>
      </c>
      <c r="AT195" s="137" t="s">
        <v>117</v>
      </c>
      <c r="AU195" s="137" t="s">
        <v>79</v>
      </c>
      <c r="AY195" s="16" t="s">
        <v>115</v>
      </c>
      <c r="BE195" s="138">
        <f>IF(N195="základní",J195,0)</f>
        <v>0</v>
      </c>
      <c r="BF195" s="138">
        <f>IF(N195="snížená",J195,0)</f>
        <v>0</v>
      </c>
      <c r="BG195" s="138">
        <f>IF(N195="zákl. přenesená",J195,0)</f>
        <v>0</v>
      </c>
      <c r="BH195" s="138">
        <f>IF(N195="sníž. přenesená",J195,0)</f>
        <v>0</v>
      </c>
      <c r="BI195" s="138">
        <f>IF(N195="nulová",J195,0)</f>
        <v>0</v>
      </c>
      <c r="BJ195" s="16" t="s">
        <v>77</v>
      </c>
      <c r="BK195" s="138">
        <f>ROUND(I195*H195,2)</f>
        <v>0</v>
      </c>
      <c r="BL195" s="16" t="s">
        <v>122</v>
      </c>
      <c r="BM195" s="137" t="s">
        <v>263</v>
      </c>
    </row>
    <row r="196" spans="2:65" s="13" customFormat="1">
      <c r="B196" s="146"/>
      <c r="D196" s="140" t="s">
        <v>128</v>
      </c>
      <c r="E196" s="147" t="s">
        <v>1</v>
      </c>
      <c r="F196" s="148" t="s">
        <v>264</v>
      </c>
      <c r="H196" s="149">
        <v>2.4</v>
      </c>
      <c r="I196" s="150"/>
      <c r="L196" s="146"/>
      <c r="M196" s="151"/>
      <c r="T196" s="152"/>
      <c r="AT196" s="147" t="s">
        <v>128</v>
      </c>
      <c r="AU196" s="147" t="s">
        <v>79</v>
      </c>
      <c r="AV196" s="13" t="s">
        <v>79</v>
      </c>
      <c r="AW196" s="13" t="s">
        <v>29</v>
      </c>
      <c r="AX196" s="13" t="s">
        <v>72</v>
      </c>
      <c r="AY196" s="147" t="s">
        <v>115</v>
      </c>
    </row>
    <row r="197" spans="2:65" s="13" customFormat="1">
      <c r="B197" s="146"/>
      <c r="D197" s="140" t="s">
        <v>128</v>
      </c>
      <c r="E197" s="147" t="s">
        <v>1</v>
      </c>
      <c r="F197" s="148" t="s">
        <v>204</v>
      </c>
      <c r="H197" s="149">
        <v>1.9</v>
      </c>
      <c r="I197" s="150"/>
      <c r="L197" s="146"/>
      <c r="M197" s="151"/>
      <c r="T197" s="152"/>
      <c r="AT197" s="147" t="s">
        <v>128</v>
      </c>
      <c r="AU197" s="147" t="s">
        <v>79</v>
      </c>
      <c r="AV197" s="13" t="s">
        <v>79</v>
      </c>
      <c r="AW197" s="13" t="s">
        <v>29</v>
      </c>
      <c r="AX197" s="13" t="s">
        <v>72</v>
      </c>
      <c r="AY197" s="147" t="s">
        <v>115</v>
      </c>
    </row>
    <row r="198" spans="2:65" s="14" customFormat="1">
      <c r="B198" s="153"/>
      <c r="D198" s="140" t="s">
        <v>128</v>
      </c>
      <c r="E198" s="154" t="s">
        <v>1</v>
      </c>
      <c r="F198" s="155" t="s">
        <v>132</v>
      </c>
      <c r="H198" s="156">
        <v>4.3</v>
      </c>
      <c r="I198" s="157"/>
      <c r="L198" s="153"/>
      <c r="M198" s="158"/>
      <c r="T198" s="159"/>
      <c r="AT198" s="154" t="s">
        <v>128</v>
      </c>
      <c r="AU198" s="154" t="s">
        <v>79</v>
      </c>
      <c r="AV198" s="14" t="s">
        <v>122</v>
      </c>
      <c r="AW198" s="14" t="s">
        <v>29</v>
      </c>
      <c r="AX198" s="14" t="s">
        <v>77</v>
      </c>
      <c r="AY198" s="154" t="s">
        <v>115</v>
      </c>
    </row>
    <row r="199" spans="2:65" s="1" customFormat="1" ht="16.5" customHeight="1">
      <c r="B199" s="31"/>
      <c r="C199" s="126" t="s">
        <v>265</v>
      </c>
      <c r="D199" s="126" t="s">
        <v>117</v>
      </c>
      <c r="E199" s="127" t="s">
        <v>266</v>
      </c>
      <c r="F199" s="128" t="s">
        <v>267</v>
      </c>
      <c r="G199" s="129" t="s">
        <v>175</v>
      </c>
      <c r="H199" s="130">
        <v>2</v>
      </c>
      <c r="I199" s="131"/>
      <c r="J199" s="132">
        <f>ROUND(I199*H199,2)</f>
        <v>0</v>
      </c>
      <c r="K199" s="128" t="s">
        <v>121</v>
      </c>
      <c r="L199" s="31"/>
      <c r="M199" s="133" t="s">
        <v>1</v>
      </c>
      <c r="N199" s="134" t="s">
        <v>37</v>
      </c>
      <c r="P199" s="135">
        <f>O199*H199</f>
        <v>0</v>
      </c>
      <c r="Q199" s="135">
        <v>0</v>
      </c>
      <c r="R199" s="135">
        <f>Q199*H199</f>
        <v>0</v>
      </c>
      <c r="S199" s="135">
        <v>0.192</v>
      </c>
      <c r="T199" s="136">
        <f>S199*H199</f>
        <v>0.38400000000000001</v>
      </c>
      <c r="AR199" s="137" t="s">
        <v>122</v>
      </c>
      <c r="AT199" s="137" t="s">
        <v>117</v>
      </c>
      <c r="AU199" s="137" t="s">
        <v>79</v>
      </c>
      <c r="AY199" s="16" t="s">
        <v>115</v>
      </c>
      <c r="BE199" s="138">
        <f>IF(N199="základní",J199,0)</f>
        <v>0</v>
      </c>
      <c r="BF199" s="138">
        <f>IF(N199="snížená",J199,0)</f>
        <v>0</v>
      </c>
      <c r="BG199" s="138">
        <f>IF(N199="zákl. přenesená",J199,0)</f>
        <v>0</v>
      </c>
      <c r="BH199" s="138">
        <f>IF(N199="sníž. přenesená",J199,0)</f>
        <v>0</v>
      </c>
      <c r="BI199" s="138">
        <f>IF(N199="nulová",J199,0)</f>
        <v>0</v>
      </c>
      <c r="BJ199" s="16" t="s">
        <v>77</v>
      </c>
      <c r="BK199" s="138">
        <f>ROUND(I199*H199,2)</f>
        <v>0</v>
      </c>
      <c r="BL199" s="16" t="s">
        <v>122</v>
      </c>
      <c r="BM199" s="137" t="s">
        <v>268</v>
      </c>
    </row>
    <row r="200" spans="2:65" s="12" customFormat="1">
      <c r="B200" s="139"/>
      <c r="D200" s="140" t="s">
        <v>128</v>
      </c>
      <c r="E200" s="141" t="s">
        <v>1</v>
      </c>
      <c r="F200" s="142" t="s">
        <v>269</v>
      </c>
      <c r="H200" s="141" t="s">
        <v>1</v>
      </c>
      <c r="I200" s="143"/>
      <c r="L200" s="139"/>
      <c r="M200" s="144"/>
      <c r="T200" s="145"/>
      <c r="AT200" s="141" t="s">
        <v>128</v>
      </c>
      <c r="AU200" s="141" t="s">
        <v>79</v>
      </c>
      <c r="AV200" s="12" t="s">
        <v>77</v>
      </c>
      <c r="AW200" s="12" t="s">
        <v>29</v>
      </c>
      <c r="AX200" s="12" t="s">
        <v>72</v>
      </c>
      <c r="AY200" s="141" t="s">
        <v>115</v>
      </c>
    </row>
    <row r="201" spans="2:65" s="13" customFormat="1">
      <c r="B201" s="146"/>
      <c r="D201" s="140" t="s">
        <v>128</v>
      </c>
      <c r="E201" s="147" t="s">
        <v>1</v>
      </c>
      <c r="F201" s="148" t="s">
        <v>270</v>
      </c>
      <c r="H201" s="149">
        <v>1</v>
      </c>
      <c r="I201" s="150"/>
      <c r="L201" s="146"/>
      <c r="M201" s="151"/>
      <c r="T201" s="152"/>
      <c r="AT201" s="147" t="s">
        <v>128</v>
      </c>
      <c r="AU201" s="147" t="s">
        <v>79</v>
      </c>
      <c r="AV201" s="13" t="s">
        <v>79</v>
      </c>
      <c r="AW201" s="13" t="s">
        <v>29</v>
      </c>
      <c r="AX201" s="13" t="s">
        <v>72</v>
      </c>
      <c r="AY201" s="147" t="s">
        <v>115</v>
      </c>
    </row>
    <row r="202" spans="2:65" s="13" customFormat="1">
      <c r="B202" s="146"/>
      <c r="D202" s="140" t="s">
        <v>128</v>
      </c>
      <c r="E202" s="147" t="s">
        <v>1</v>
      </c>
      <c r="F202" s="148" t="s">
        <v>197</v>
      </c>
      <c r="H202" s="149">
        <v>1</v>
      </c>
      <c r="I202" s="150"/>
      <c r="L202" s="146"/>
      <c r="M202" s="151"/>
      <c r="T202" s="152"/>
      <c r="AT202" s="147" t="s">
        <v>128</v>
      </c>
      <c r="AU202" s="147" t="s">
        <v>79</v>
      </c>
      <c r="AV202" s="13" t="s">
        <v>79</v>
      </c>
      <c r="AW202" s="13" t="s">
        <v>29</v>
      </c>
      <c r="AX202" s="13" t="s">
        <v>72</v>
      </c>
      <c r="AY202" s="147" t="s">
        <v>115</v>
      </c>
    </row>
    <row r="203" spans="2:65" s="14" customFormat="1">
      <c r="B203" s="153"/>
      <c r="D203" s="140" t="s">
        <v>128</v>
      </c>
      <c r="E203" s="154" t="s">
        <v>1</v>
      </c>
      <c r="F203" s="155" t="s">
        <v>132</v>
      </c>
      <c r="H203" s="156">
        <v>2</v>
      </c>
      <c r="I203" s="157"/>
      <c r="L203" s="153"/>
      <c r="M203" s="158"/>
      <c r="T203" s="159"/>
      <c r="AT203" s="154" t="s">
        <v>128</v>
      </c>
      <c r="AU203" s="154" t="s">
        <v>79</v>
      </c>
      <c r="AV203" s="14" t="s">
        <v>122</v>
      </c>
      <c r="AW203" s="14" t="s">
        <v>29</v>
      </c>
      <c r="AX203" s="14" t="s">
        <v>77</v>
      </c>
      <c r="AY203" s="154" t="s">
        <v>115</v>
      </c>
    </row>
    <row r="204" spans="2:65" s="1" customFormat="1" ht="21.75" customHeight="1">
      <c r="B204" s="31"/>
      <c r="C204" s="126" t="s">
        <v>271</v>
      </c>
      <c r="D204" s="126" t="s">
        <v>117</v>
      </c>
      <c r="E204" s="127" t="s">
        <v>272</v>
      </c>
      <c r="F204" s="128" t="s">
        <v>273</v>
      </c>
      <c r="G204" s="129" t="s">
        <v>175</v>
      </c>
      <c r="H204" s="130">
        <v>2</v>
      </c>
      <c r="I204" s="131"/>
      <c r="J204" s="132">
        <f>ROUND(I204*H204,2)</f>
        <v>0</v>
      </c>
      <c r="K204" s="128" t="s">
        <v>121</v>
      </c>
      <c r="L204" s="31"/>
      <c r="M204" s="133" t="s">
        <v>1</v>
      </c>
      <c r="N204" s="134" t="s">
        <v>37</v>
      </c>
      <c r="P204" s="135">
        <f>O204*H204</f>
        <v>0</v>
      </c>
      <c r="Q204" s="135">
        <v>0</v>
      </c>
      <c r="R204" s="135">
        <f>Q204*H204</f>
        <v>0</v>
      </c>
      <c r="S204" s="135">
        <v>0.21</v>
      </c>
      <c r="T204" s="136">
        <f>S204*H204</f>
        <v>0.42</v>
      </c>
      <c r="AR204" s="137" t="s">
        <v>122</v>
      </c>
      <c r="AT204" s="137" t="s">
        <v>117</v>
      </c>
      <c r="AU204" s="137" t="s">
        <v>79</v>
      </c>
      <c r="AY204" s="16" t="s">
        <v>115</v>
      </c>
      <c r="BE204" s="138">
        <f>IF(N204="základní",J204,0)</f>
        <v>0</v>
      </c>
      <c r="BF204" s="138">
        <f>IF(N204="snížená",J204,0)</f>
        <v>0</v>
      </c>
      <c r="BG204" s="138">
        <f>IF(N204="zákl. přenesená",J204,0)</f>
        <v>0</v>
      </c>
      <c r="BH204" s="138">
        <f>IF(N204="sníž. přenesená",J204,0)</f>
        <v>0</v>
      </c>
      <c r="BI204" s="138">
        <f>IF(N204="nulová",J204,0)</f>
        <v>0</v>
      </c>
      <c r="BJ204" s="16" t="s">
        <v>77</v>
      </c>
      <c r="BK204" s="138">
        <f>ROUND(I204*H204,2)</f>
        <v>0</v>
      </c>
      <c r="BL204" s="16" t="s">
        <v>122</v>
      </c>
      <c r="BM204" s="137" t="s">
        <v>274</v>
      </c>
    </row>
    <row r="205" spans="2:65" s="12" customFormat="1">
      <c r="B205" s="139"/>
      <c r="D205" s="140" t="s">
        <v>128</v>
      </c>
      <c r="E205" s="141" t="s">
        <v>1</v>
      </c>
      <c r="F205" s="142" t="s">
        <v>275</v>
      </c>
      <c r="H205" s="141" t="s">
        <v>1</v>
      </c>
      <c r="I205" s="143"/>
      <c r="L205" s="139"/>
      <c r="M205" s="144"/>
      <c r="T205" s="145"/>
      <c r="AT205" s="141" t="s">
        <v>128</v>
      </c>
      <c r="AU205" s="141" t="s">
        <v>79</v>
      </c>
      <c r="AV205" s="12" t="s">
        <v>77</v>
      </c>
      <c r="AW205" s="12" t="s">
        <v>29</v>
      </c>
      <c r="AX205" s="12" t="s">
        <v>72</v>
      </c>
      <c r="AY205" s="141" t="s">
        <v>115</v>
      </c>
    </row>
    <row r="206" spans="2:65" s="13" customFormat="1">
      <c r="B206" s="146"/>
      <c r="D206" s="140" t="s">
        <v>128</v>
      </c>
      <c r="E206" s="147" t="s">
        <v>1</v>
      </c>
      <c r="F206" s="148" t="s">
        <v>270</v>
      </c>
      <c r="H206" s="149">
        <v>1</v>
      </c>
      <c r="I206" s="150"/>
      <c r="L206" s="146"/>
      <c r="M206" s="151"/>
      <c r="T206" s="152"/>
      <c r="AT206" s="147" t="s">
        <v>128</v>
      </c>
      <c r="AU206" s="147" t="s">
        <v>79</v>
      </c>
      <c r="AV206" s="13" t="s">
        <v>79</v>
      </c>
      <c r="AW206" s="13" t="s">
        <v>29</v>
      </c>
      <c r="AX206" s="13" t="s">
        <v>72</v>
      </c>
      <c r="AY206" s="147" t="s">
        <v>115</v>
      </c>
    </row>
    <row r="207" spans="2:65" s="13" customFormat="1">
      <c r="B207" s="146"/>
      <c r="D207" s="140" t="s">
        <v>128</v>
      </c>
      <c r="E207" s="147" t="s">
        <v>1</v>
      </c>
      <c r="F207" s="148" t="s">
        <v>197</v>
      </c>
      <c r="H207" s="149">
        <v>1</v>
      </c>
      <c r="I207" s="150"/>
      <c r="L207" s="146"/>
      <c r="M207" s="151"/>
      <c r="T207" s="152"/>
      <c r="AT207" s="147" t="s">
        <v>128</v>
      </c>
      <c r="AU207" s="147" t="s">
        <v>79</v>
      </c>
      <c r="AV207" s="13" t="s">
        <v>79</v>
      </c>
      <c r="AW207" s="13" t="s">
        <v>29</v>
      </c>
      <c r="AX207" s="13" t="s">
        <v>72</v>
      </c>
      <c r="AY207" s="147" t="s">
        <v>115</v>
      </c>
    </row>
    <row r="208" spans="2:65" s="14" customFormat="1">
      <c r="B208" s="153"/>
      <c r="D208" s="140" t="s">
        <v>128</v>
      </c>
      <c r="E208" s="154" t="s">
        <v>1</v>
      </c>
      <c r="F208" s="155" t="s">
        <v>132</v>
      </c>
      <c r="H208" s="156">
        <v>2</v>
      </c>
      <c r="I208" s="157"/>
      <c r="L208" s="153"/>
      <c r="M208" s="158"/>
      <c r="T208" s="159"/>
      <c r="AT208" s="154" t="s">
        <v>128</v>
      </c>
      <c r="AU208" s="154" t="s">
        <v>79</v>
      </c>
      <c r="AV208" s="14" t="s">
        <v>122</v>
      </c>
      <c r="AW208" s="14" t="s">
        <v>29</v>
      </c>
      <c r="AX208" s="14" t="s">
        <v>77</v>
      </c>
      <c r="AY208" s="154" t="s">
        <v>115</v>
      </c>
    </row>
    <row r="209" spans="2:65" s="11" customFormat="1" ht="22.9" customHeight="1">
      <c r="B209" s="114"/>
      <c r="D209" s="115" t="s">
        <v>71</v>
      </c>
      <c r="E209" s="124" t="s">
        <v>276</v>
      </c>
      <c r="F209" s="124" t="s">
        <v>277</v>
      </c>
      <c r="I209" s="117"/>
      <c r="J209" s="125">
        <f>BK209</f>
        <v>0</v>
      </c>
      <c r="L209" s="114"/>
      <c r="M209" s="119"/>
      <c r="P209" s="120">
        <f>SUM(P210:P214)</f>
        <v>0</v>
      </c>
      <c r="R209" s="120">
        <f>SUM(R210:R214)</f>
        <v>0</v>
      </c>
      <c r="T209" s="121">
        <f>SUM(T210:T214)</f>
        <v>0</v>
      </c>
      <c r="AR209" s="115" t="s">
        <v>77</v>
      </c>
      <c r="AT209" s="122" t="s">
        <v>71</v>
      </c>
      <c r="AU209" s="122" t="s">
        <v>77</v>
      </c>
      <c r="AY209" s="115" t="s">
        <v>115</v>
      </c>
      <c r="BK209" s="123">
        <f>SUM(BK210:BK214)</f>
        <v>0</v>
      </c>
    </row>
    <row r="210" spans="2:65" s="1" customFormat="1" ht="37.9" customHeight="1">
      <c r="B210" s="31"/>
      <c r="C210" s="126" t="s">
        <v>278</v>
      </c>
      <c r="D210" s="126" t="s">
        <v>117</v>
      </c>
      <c r="E210" s="127" t="s">
        <v>279</v>
      </c>
      <c r="F210" s="128" t="s">
        <v>280</v>
      </c>
      <c r="G210" s="129" t="s">
        <v>143</v>
      </c>
      <c r="H210" s="130">
        <v>3.7040000000000002</v>
      </c>
      <c r="I210" s="131"/>
      <c r="J210" s="132">
        <f>ROUND(I210*H210,2)</f>
        <v>0</v>
      </c>
      <c r="K210" s="128" t="s">
        <v>121</v>
      </c>
      <c r="L210" s="31"/>
      <c r="M210" s="133" t="s">
        <v>1</v>
      </c>
      <c r="N210" s="134" t="s">
        <v>37</v>
      </c>
      <c r="P210" s="135">
        <f>O210*H210</f>
        <v>0</v>
      </c>
      <c r="Q210" s="135">
        <v>0</v>
      </c>
      <c r="R210" s="135">
        <f>Q210*H210</f>
        <v>0</v>
      </c>
      <c r="S210" s="135">
        <v>0</v>
      </c>
      <c r="T210" s="136">
        <f>S210*H210</f>
        <v>0</v>
      </c>
      <c r="AR210" s="137" t="s">
        <v>122</v>
      </c>
      <c r="AT210" s="137" t="s">
        <v>117</v>
      </c>
      <c r="AU210" s="137" t="s">
        <v>79</v>
      </c>
      <c r="AY210" s="16" t="s">
        <v>115</v>
      </c>
      <c r="BE210" s="138">
        <f>IF(N210="základní",J210,0)</f>
        <v>0</v>
      </c>
      <c r="BF210" s="138">
        <f>IF(N210="snížená",J210,0)</f>
        <v>0</v>
      </c>
      <c r="BG210" s="138">
        <f>IF(N210="zákl. přenesená",J210,0)</f>
        <v>0</v>
      </c>
      <c r="BH210" s="138">
        <f>IF(N210="sníž. přenesená",J210,0)</f>
        <v>0</v>
      </c>
      <c r="BI210" s="138">
        <f>IF(N210="nulová",J210,0)</f>
        <v>0</v>
      </c>
      <c r="BJ210" s="16" t="s">
        <v>77</v>
      </c>
      <c r="BK210" s="138">
        <f>ROUND(I210*H210,2)</f>
        <v>0</v>
      </c>
      <c r="BL210" s="16" t="s">
        <v>122</v>
      </c>
      <c r="BM210" s="137" t="s">
        <v>281</v>
      </c>
    </row>
    <row r="211" spans="2:65" s="1" customFormat="1" ht="21.75" customHeight="1">
      <c r="B211" s="31"/>
      <c r="C211" s="126" t="s">
        <v>282</v>
      </c>
      <c r="D211" s="126" t="s">
        <v>117</v>
      </c>
      <c r="E211" s="127" t="s">
        <v>283</v>
      </c>
      <c r="F211" s="128" t="s">
        <v>284</v>
      </c>
      <c r="G211" s="129" t="s">
        <v>143</v>
      </c>
      <c r="H211" s="130">
        <v>3.7040000000000002</v>
      </c>
      <c r="I211" s="131"/>
      <c r="J211" s="132">
        <f>ROUND(I211*H211,2)</f>
        <v>0</v>
      </c>
      <c r="K211" s="128" t="s">
        <v>121</v>
      </c>
      <c r="L211" s="31"/>
      <c r="M211" s="133" t="s">
        <v>1</v>
      </c>
      <c r="N211" s="134" t="s">
        <v>37</v>
      </c>
      <c r="P211" s="135">
        <f>O211*H211</f>
        <v>0</v>
      </c>
      <c r="Q211" s="135">
        <v>0</v>
      </c>
      <c r="R211" s="135">
        <f>Q211*H211</f>
        <v>0</v>
      </c>
      <c r="S211" s="135">
        <v>0</v>
      </c>
      <c r="T211" s="136">
        <f>S211*H211</f>
        <v>0</v>
      </c>
      <c r="AR211" s="137" t="s">
        <v>122</v>
      </c>
      <c r="AT211" s="137" t="s">
        <v>117</v>
      </c>
      <c r="AU211" s="137" t="s">
        <v>79</v>
      </c>
      <c r="AY211" s="16" t="s">
        <v>115</v>
      </c>
      <c r="BE211" s="138">
        <f>IF(N211="základní",J211,0)</f>
        <v>0</v>
      </c>
      <c r="BF211" s="138">
        <f>IF(N211="snížená",J211,0)</f>
        <v>0</v>
      </c>
      <c r="BG211" s="138">
        <f>IF(N211="zákl. přenesená",J211,0)</f>
        <v>0</v>
      </c>
      <c r="BH211" s="138">
        <f>IF(N211="sníž. přenesená",J211,0)</f>
        <v>0</v>
      </c>
      <c r="BI211" s="138">
        <f>IF(N211="nulová",J211,0)</f>
        <v>0</v>
      </c>
      <c r="BJ211" s="16" t="s">
        <v>77</v>
      </c>
      <c r="BK211" s="138">
        <f>ROUND(I211*H211,2)</f>
        <v>0</v>
      </c>
      <c r="BL211" s="16" t="s">
        <v>122</v>
      </c>
      <c r="BM211" s="137" t="s">
        <v>285</v>
      </c>
    </row>
    <row r="212" spans="2:65" s="1" customFormat="1" ht="24.2" customHeight="1">
      <c r="B212" s="31"/>
      <c r="C212" s="126" t="s">
        <v>286</v>
      </c>
      <c r="D212" s="126" t="s">
        <v>117</v>
      </c>
      <c r="E212" s="127" t="s">
        <v>287</v>
      </c>
      <c r="F212" s="128" t="s">
        <v>288</v>
      </c>
      <c r="G212" s="129" t="s">
        <v>143</v>
      </c>
      <c r="H212" s="130">
        <v>33.335999999999999</v>
      </c>
      <c r="I212" s="131"/>
      <c r="J212" s="132">
        <f>ROUND(I212*H212,2)</f>
        <v>0</v>
      </c>
      <c r="K212" s="128" t="s">
        <v>121</v>
      </c>
      <c r="L212" s="31"/>
      <c r="M212" s="133" t="s">
        <v>1</v>
      </c>
      <c r="N212" s="134" t="s">
        <v>37</v>
      </c>
      <c r="P212" s="135">
        <f>O212*H212</f>
        <v>0</v>
      </c>
      <c r="Q212" s="135">
        <v>0</v>
      </c>
      <c r="R212" s="135">
        <f>Q212*H212</f>
        <v>0</v>
      </c>
      <c r="S212" s="135">
        <v>0</v>
      </c>
      <c r="T212" s="136">
        <f>S212*H212</f>
        <v>0</v>
      </c>
      <c r="AR212" s="137" t="s">
        <v>122</v>
      </c>
      <c r="AT212" s="137" t="s">
        <v>117</v>
      </c>
      <c r="AU212" s="137" t="s">
        <v>79</v>
      </c>
      <c r="AY212" s="16" t="s">
        <v>115</v>
      </c>
      <c r="BE212" s="138">
        <f>IF(N212="základní",J212,0)</f>
        <v>0</v>
      </c>
      <c r="BF212" s="138">
        <f>IF(N212="snížená",J212,0)</f>
        <v>0</v>
      </c>
      <c r="BG212" s="138">
        <f>IF(N212="zákl. přenesená",J212,0)</f>
        <v>0</v>
      </c>
      <c r="BH212" s="138">
        <f>IF(N212="sníž. přenesená",J212,0)</f>
        <v>0</v>
      </c>
      <c r="BI212" s="138">
        <f>IF(N212="nulová",J212,0)</f>
        <v>0</v>
      </c>
      <c r="BJ212" s="16" t="s">
        <v>77</v>
      </c>
      <c r="BK212" s="138">
        <f>ROUND(I212*H212,2)</f>
        <v>0</v>
      </c>
      <c r="BL212" s="16" t="s">
        <v>122</v>
      </c>
      <c r="BM212" s="137" t="s">
        <v>289</v>
      </c>
    </row>
    <row r="213" spans="2:65" s="13" customFormat="1">
      <c r="B213" s="146"/>
      <c r="D213" s="140" t="s">
        <v>128</v>
      </c>
      <c r="F213" s="148" t="s">
        <v>290</v>
      </c>
      <c r="H213" s="149">
        <v>33.335999999999999</v>
      </c>
      <c r="I213" s="150"/>
      <c r="L213" s="146"/>
      <c r="M213" s="151"/>
      <c r="T213" s="152"/>
      <c r="AT213" s="147" t="s">
        <v>128</v>
      </c>
      <c r="AU213" s="147" t="s">
        <v>79</v>
      </c>
      <c r="AV213" s="13" t="s">
        <v>79</v>
      </c>
      <c r="AW213" s="13" t="s">
        <v>4</v>
      </c>
      <c r="AX213" s="13" t="s">
        <v>77</v>
      </c>
      <c r="AY213" s="147" t="s">
        <v>115</v>
      </c>
    </row>
    <row r="214" spans="2:65" s="1" customFormat="1" ht="33" customHeight="1">
      <c r="B214" s="31"/>
      <c r="C214" s="126" t="s">
        <v>291</v>
      </c>
      <c r="D214" s="126" t="s">
        <v>117</v>
      </c>
      <c r="E214" s="127" t="s">
        <v>292</v>
      </c>
      <c r="F214" s="128" t="s">
        <v>293</v>
      </c>
      <c r="G214" s="129" t="s">
        <v>143</v>
      </c>
      <c r="H214" s="130">
        <v>3.7040000000000002</v>
      </c>
      <c r="I214" s="131"/>
      <c r="J214" s="132">
        <f>ROUND(I214*H214,2)</f>
        <v>0</v>
      </c>
      <c r="K214" s="128" t="s">
        <v>121</v>
      </c>
      <c r="L214" s="31"/>
      <c r="M214" s="133" t="s">
        <v>1</v>
      </c>
      <c r="N214" s="134" t="s">
        <v>37</v>
      </c>
      <c r="P214" s="135">
        <f>O214*H214</f>
        <v>0</v>
      </c>
      <c r="Q214" s="135">
        <v>0</v>
      </c>
      <c r="R214" s="135">
        <f>Q214*H214</f>
        <v>0</v>
      </c>
      <c r="S214" s="135">
        <v>0</v>
      </c>
      <c r="T214" s="136">
        <f>S214*H214</f>
        <v>0</v>
      </c>
      <c r="AR214" s="137" t="s">
        <v>122</v>
      </c>
      <c r="AT214" s="137" t="s">
        <v>117</v>
      </c>
      <c r="AU214" s="137" t="s">
        <v>79</v>
      </c>
      <c r="AY214" s="16" t="s">
        <v>115</v>
      </c>
      <c r="BE214" s="138">
        <f>IF(N214="základní",J214,0)</f>
        <v>0</v>
      </c>
      <c r="BF214" s="138">
        <f>IF(N214="snížená",J214,0)</f>
        <v>0</v>
      </c>
      <c r="BG214" s="138">
        <f>IF(N214="zákl. přenesená",J214,0)</f>
        <v>0</v>
      </c>
      <c r="BH214" s="138">
        <f>IF(N214="sníž. přenesená",J214,0)</f>
        <v>0</v>
      </c>
      <c r="BI214" s="138">
        <f>IF(N214="nulová",J214,0)</f>
        <v>0</v>
      </c>
      <c r="BJ214" s="16" t="s">
        <v>77</v>
      </c>
      <c r="BK214" s="138">
        <f>ROUND(I214*H214,2)</f>
        <v>0</v>
      </c>
      <c r="BL214" s="16" t="s">
        <v>122</v>
      </c>
      <c r="BM214" s="137" t="s">
        <v>294</v>
      </c>
    </row>
    <row r="215" spans="2:65" s="11" customFormat="1" ht="22.9" customHeight="1">
      <c r="B215" s="114"/>
      <c r="D215" s="115" t="s">
        <v>71</v>
      </c>
      <c r="E215" s="124" t="s">
        <v>295</v>
      </c>
      <c r="F215" s="124" t="s">
        <v>296</v>
      </c>
      <c r="I215" s="117"/>
      <c r="J215" s="125">
        <f>BK215</f>
        <v>0</v>
      </c>
      <c r="L215" s="114"/>
      <c r="M215" s="119"/>
      <c r="P215" s="120">
        <f>P216</f>
        <v>0</v>
      </c>
      <c r="R215" s="120">
        <f>R216</f>
        <v>0</v>
      </c>
      <c r="T215" s="121">
        <f>T216</f>
        <v>0</v>
      </c>
      <c r="AR215" s="115" t="s">
        <v>77</v>
      </c>
      <c r="AT215" s="122" t="s">
        <v>71</v>
      </c>
      <c r="AU215" s="122" t="s">
        <v>77</v>
      </c>
      <c r="AY215" s="115" t="s">
        <v>115</v>
      </c>
      <c r="BK215" s="123">
        <f>BK216</f>
        <v>0</v>
      </c>
    </row>
    <row r="216" spans="2:65" s="1" customFormat="1" ht="24.2" customHeight="1">
      <c r="B216" s="31"/>
      <c r="C216" s="126" t="s">
        <v>297</v>
      </c>
      <c r="D216" s="126" t="s">
        <v>117</v>
      </c>
      <c r="E216" s="127" t="s">
        <v>298</v>
      </c>
      <c r="F216" s="128" t="s">
        <v>299</v>
      </c>
      <c r="G216" s="129" t="s">
        <v>143</v>
      </c>
      <c r="H216" s="130">
        <v>16.872</v>
      </c>
      <c r="I216" s="131"/>
      <c r="J216" s="132">
        <f>ROUND(I216*H216,2)</f>
        <v>0</v>
      </c>
      <c r="K216" s="128" t="s">
        <v>121</v>
      </c>
      <c r="L216" s="31"/>
      <c r="M216" s="133" t="s">
        <v>1</v>
      </c>
      <c r="N216" s="134" t="s">
        <v>37</v>
      </c>
      <c r="P216" s="135">
        <f>O216*H216</f>
        <v>0</v>
      </c>
      <c r="Q216" s="135">
        <v>0</v>
      </c>
      <c r="R216" s="135">
        <f>Q216*H216</f>
        <v>0</v>
      </c>
      <c r="S216" s="135">
        <v>0</v>
      </c>
      <c r="T216" s="136">
        <f>S216*H216</f>
        <v>0</v>
      </c>
      <c r="AR216" s="137" t="s">
        <v>122</v>
      </c>
      <c r="AT216" s="137" t="s">
        <v>117</v>
      </c>
      <c r="AU216" s="137" t="s">
        <v>79</v>
      </c>
      <c r="AY216" s="16" t="s">
        <v>115</v>
      </c>
      <c r="BE216" s="138">
        <f>IF(N216="základní",J216,0)</f>
        <v>0</v>
      </c>
      <c r="BF216" s="138">
        <f>IF(N216="snížená",J216,0)</f>
        <v>0</v>
      </c>
      <c r="BG216" s="138">
        <f>IF(N216="zákl. přenesená",J216,0)</f>
        <v>0</v>
      </c>
      <c r="BH216" s="138">
        <f>IF(N216="sníž. přenesená",J216,0)</f>
        <v>0</v>
      </c>
      <c r="BI216" s="138">
        <f>IF(N216="nulová",J216,0)</f>
        <v>0</v>
      </c>
      <c r="BJ216" s="16" t="s">
        <v>77</v>
      </c>
      <c r="BK216" s="138">
        <f>ROUND(I216*H216,2)</f>
        <v>0</v>
      </c>
      <c r="BL216" s="16" t="s">
        <v>122</v>
      </c>
      <c r="BM216" s="137" t="s">
        <v>300</v>
      </c>
    </row>
    <row r="217" spans="2:65" s="11" customFormat="1" ht="25.9" customHeight="1">
      <c r="B217" s="114"/>
      <c r="D217" s="115" t="s">
        <v>71</v>
      </c>
      <c r="E217" s="116" t="s">
        <v>301</v>
      </c>
      <c r="F217" s="116" t="s">
        <v>302</v>
      </c>
      <c r="I217" s="117"/>
      <c r="J217" s="118">
        <f>BK217</f>
        <v>0</v>
      </c>
      <c r="L217" s="114"/>
      <c r="M217" s="119"/>
      <c r="P217" s="120">
        <v>0</v>
      </c>
      <c r="R217" s="120">
        <v>0</v>
      </c>
      <c r="T217" s="121">
        <v>0</v>
      </c>
      <c r="AR217" s="115" t="s">
        <v>79</v>
      </c>
      <c r="AT217" s="122" t="s">
        <v>71</v>
      </c>
      <c r="AU217" s="122" t="s">
        <v>72</v>
      </c>
      <c r="AY217" s="115" t="s">
        <v>115</v>
      </c>
      <c r="BK217" s="123">
        <v>0</v>
      </c>
    </row>
    <row r="218" spans="2:65" s="11" customFormat="1" ht="25.9" customHeight="1">
      <c r="B218" s="114"/>
      <c r="D218" s="115" t="s">
        <v>71</v>
      </c>
      <c r="E218" s="116" t="s">
        <v>177</v>
      </c>
      <c r="F218" s="116" t="s">
        <v>303</v>
      </c>
      <c r="I218" s="117"/>
      <c r="J218" s="118">
        <f>BK218</f>
        <v>0</v>
      </c>
      <c r="L218" s="114"/>
      <c r="M218" s="119"/>
      <c r="P218" s="120">
        <f>P219</f>
        <v>0</v>
      </c>
      <c r="R218" s="120">
        <f>R219</f>
        <v>1.0814999999999998E-3</v>
      </c>
      <c r="T218" s="121">
        <f>T219</f>
        <v>0</v>
      </c>
      <c r="AR218" s="115" t="s">
        <v>133</v>
      </c>
      <c r="AT218" s="122" t="s">
        <v>71</v>
      </c>
      <c r="AU218" s="122" t="s">
        <v>72</v>
      </c>
      <c r="AY218" s="115" t="s">
        <v>115</v>
      </c>
      <c r="BK218" s="123">
        <f>BK219</f>
        <v>0</v>
      </c>
    </row>
    <row r="219" spans="2:65" s="11" customFormat="1" ht="22.9" customHeight="1">
      <c r="B219" s="114"/>
      <c r="D219" s="115" t="s">
        <v>71</v>
      </c>
      <c r="E219" s="124" t="s">
        <v>304</v>
      </c>
      <c r="F219" s="124" t="s">
        <v>305</v>
      </c>
      <c r="I219" s="117"/>
      <c r="J219" s="125">
        <f>BK219</f>
        <v>0</v>
      </c>
      <c r="L219" s="114"/>
      <c r="M219" s="119"/>
      <c r="P219" s="120">
        <f>SUM(P220:P223)</f>
        <v>0</v>
      </c>
      <c r="R219" s="120">
        <f>SUM(R220:R223)</f>
        <v>1.0814999999999998E-3</v>
      </c>
      <c r="T219" s="121">
        <f>SUM(T220:T223)</f>
        <v>0</v>
      </c>
      <c r="AR219" s="115" t="s">
        <v>133</v>
      </c>
      <c r="AT219" s="122" t="s">
        <v>71</v>
      </c>
      <c r="AU219" s="122" t="s">
        <v>77</v>
      </c>
      <c r="AY219" s="115" t="s">
        <v>115</v>
      </c>
      <c r="BK219" s="123">
        <f>SUM(BK220:BK223)</f>
        <v>0</v>
      </c>
    </row>
    <row r="220" spans="2:65" s="1" customFormat="1" ht="24.2" customHeight="1">
      <c r="B220" s="31"/>
      <c r="C220" s="126" t="s">
        <v>306</v>
      </c>
      <c r="D220" s="126" t="s">
        <v>117</v>
      </c>
      <c r="E220" s="127" t="s">
        <v>307</v>
      </c>
      <c r="F220" s="128" t="s">
        <v>308</v>
      </c>
      <c r="G220" s="129" t="s">
        <v>201</v>
      </c>
      <c r="H220" s="130">
        <v>15</v>
      </c>
      <c r="I220" s="131"/>
      <c r="J220" s="132">
        <f>ROUND(I220*H220,2)</f>
        <v>0</v>
      </c>
      <c r="K220" s="128" t="s">
        <v>121</v>
      </c>
      <c r="L220" s="31"/>
      <c r="M220" s="133" t="s">
        <v>1</v>
      </c>
      <c r="N220" s="134" t="s">
        <v>37</v>
      </c>
      <c r="P220" s="135">
        <f>O220*H220</f>
        <v>0</v>
      </c>
      <c r="Q220" s="135">
        <v>0</v>
      </c>
      <c r="R220" s="135">
        <f>Q220*H220</f>
        <v>0</v>
      </c>
      <c r="S220" s="135">
        <v>0</v>
      </c>
      <c r="T220" s="136">
        <f>S220*H220</f>
        <v>0</v>
      </c>
      <c r="AR220" s="137" t="s">
        <v>309</v>
      </c>
      <c r="AT220" s="137" t="s">
        <v>117</v>
      </c>
      <c r="AU220" s="137" t="s">
        <v>79</v>
      </c>
      <c r="AY220" s="16" t="s">
        <v>115</v>
      </c>
      <c r="BE220" s="138">
        <f>IF(N220="základní",J220,0)</f>
        <v>0</v>
      </c>
      <c r="BF220" s="138">
        <f>IF(N220="snížená",J220,0)</f>
        <v>0</v>
      </c>
      <c r="BG220" s="138">
        <f>IF(N220="zákl. přenesená",J220,0)</f>
        <v>0</v>
      </c>
      <c r="BH220" s="138">
        <f>IF(N220="sníž. přenesená",J220,0)</f>
        <v>0</v>
      </c>
      <c r="BI220" s="138">
        <f>IF(N220="nulová",J220,0)</f>
        <v>0</v>
      </c>
      <c r="BJ220" s="16" t="s">
        <v>77</v>
      </c>
      <c r="BK220" s="138">
        <f>ROUND(I220*H220,2)</f>
        <v>0</v>
      </c>
      <c r="BL220" s="16" t="s">
        <v>309</v>
      </c>
      <c r="BM220" s="137" t="s">
        <v>310</v>
      </c>
    </row>
    <row r="221" spans="2:65" s="13" customFormat="1">
      <c r="B221" s="146"/>
      <c r="D221" s="140" t="s">
        <v>128</v>
      </c>
      <c r="E221" s="147" t="s">
        <v>1</v>
      </c>
      <c r="F221" s="148" t="s">
        <v>311</v>
      </c>
      <c r="H221" s="149">
        <v>15</v>
      </c>
      <c r="I221" s="150"/>
      <c r="L221" s="146"/>
      <c r="M221" s="151"/>
      <c r="T221" s="152"/>
      <c r="AT221" s="147" t="s">
        <v>128</v>
      </c>
      <c r="AU221" s="147" t="s">
        <v>79</v>
      </c>
      <c r="AV221" s="13" t="s">
        <v>79</v>
      </c>
      <c r="AW221" s="13" t="s">
        <v>29</v>
      </c>
      <c r="AX221" s="13" t="s">
        <v>77</v>
      </c>
      <c r="AY221" s="147" t="s">
        <v>115</v>
      </c>
    </row>
    <row r="222" spans="2:65" s="1" customFormat="1" ht="24.2" customHeight="1">
      <c r="B222" s="31"/>
      <c r="C222" s="160" t="s">
        <v>312</v>
      </c>
      <c r="D222" s="160" t="s">
        <v>177</v>
      </c>
      <c r="E222" s="161" t="s">
        <v>313</v>
      </c>
      <c r="F222" s="162" t="s">
        <v>314</v>
      </c>
      <c r="G222" s="163" t="s">
        <v>201</v>
      </c>
      <c r="H222" s="164">
        <v>15.45</v>
      </c>
      <c r="I222" s="165"/>
      <c r="J222" s="166">
        <f>ROUND(I222*H222,2)</f>
        <v>0</v>
      </c>
      <c r="K222" s="162" t="s">
        <v>121</v>
      </c>
      <c r="L222" s="167"/>
      <c r="M222" s="168" t="s">
        <v>1</v>
      </c>
      <c r="N222" s="169" t="s">
        <v>37</v>
      </c>
      <c r="P222" s="135">
        <f>O222*H222</f>
        <v>0</v>
      </c>
      <c r="Q222" s="135">
        <v>6.9999999999999994E-5</v>
      </c>
      <c r="R222" s="135">
        <f>Q222*H222</f>
        <v>1.0814999999999998E-3</v>
      </c>
      <c r="S222" s="135">
        <v>0</v>
      </c>
      <c r="T222" s="136">
        <f>S222*H222</f>
        <v>0</v>
      </c>
      <c r="AR222" s="137" t="s">
        <v>315</v>
      </c>
      <c r="AT222" s="137" t="s">
        <v>177</v>
      </c>
      <c r="AU222" s="137" t="s">
        <v>79</v>
      </c>
      <c r="AY222" s="16" t="s">
        <v>115</v>
      </c>
      <c r="BE222" s="138">
        <f>IF(N222="základní",J222,0)</f>
        <v>0</v>
      </c>
      <c r="BF222" s="138">
        <f>IF(N222="snížená",J222,0)</f>
        <v>0</v>
      </c>
      <c r="BG222" s="138">
        <f>IF(N222="zákl. přenesená",J222,0)</f>
        <v>0</v>
      </c>
      <c r="BH222" s="138">
        <f>IF(N222="sníž. přenesená",J222,0)</f>
        <v>0</v>
      </c>
      <c r="BI222" s="138">
        <f>IF(N222="nulová",J222,0)</f>
        <v>0</v>
      </c>
      <c r="BJ222" s="16" t="s">
        <v>77</v>
      </c>
      <c r="BK222" s="138">
        <f>ROUND(I222*H222,2)</f>
        <v>0</v>
      </c>
      <c r="BL222" s="16" t="s">
        <v>315</v>
      </c>
      <c r="BM222" s="137" t="s">
        <v>316</v>
      </c>
    </row>
    <row r="223" spans="2:65" s="13" customFormat="1">
      <c r="B223" s="146"/>
      <c r="D223" s="140" t="s">
        <v>128</v>
      </c>
      <c r="F223" s="148" t="s">
        <v>317</v>
      </c>
      <c r="H223" s="149">
        <v>15.45</v>
      </c>
      <c r="I223" s="150"/>
      <c r="L223" s="146"/>
      <c r="M223" s="151"/>
      <c r="T223" s="152"/>
      <c r="AT223" s="147" t="s">
        <v>128</v>
      </c>
      <c r="AU223" s="147" t="s">
        <v>79</v>
      </c>
      <c r="AV223" s="13" t="s">
        <v>79</v>
      </c>
      <c r="AW223" s="13" t="s">
        <v>4</v>
      </c>
      <c r="AX223" s="13" t="s">
        <v>77</v>
      </c>
      <c r="AY223" s="147" t="s">
        <v>115</v>
      </c>
    </row>
    <row r="224" spans="2:65" s="11" customFormat="1" ht="25.9" customHeight="1">
      <c r="B224" s="114"/>
      <c r="D224" s="115" t="s">
        <v>71</v>
      </c>
      <c r="E224" s="116" t="s">
        <v>318</v>
      </c>
      <c r="F224" s="116" t="s">
        <v>319</v>
      </c>
      <c r="I224" s="117"/>
      <c r="J224" s="118">
        <f>BK224</f>
        <v>0</v>
      </c>
      <c r="L224" s="114"/>
      <c r="M224" s="119"/>
      <c r="P224" s="120">
        <f>P225+P228</f>
        <v>0</v>
      </c>
      <c r="R224" s="120">
        <f>R225+R228</f>
        <v>0</v>
      </c>
      <c r="T224" s="121">
        <f>T225+T228</f>
        <v>0</v>
      </c>
      <c r="AR224" s="115" t="s">
        <v>140</v>
      </c>
      <c r="AT224" s="122" t="s">
        <v>71</v>
      </c>
      <c r="AU224" s="122" t="s">
        <v>72</v>
      </c>
      <c r="AY224" s="115" t="s">
        <v>115</v>
      </c>
      <c r="BK224" s="123">
        <f>BK225+BK228</f>
        <v>0</v>
      </c>
    </row>
    <row r="225" spans="2:65" s="11" customFormat="1" ht="22.9" customHeight="1">
      <c r="B225" s="114"/>
      <c r="D225" s="115" t="s">
        <v>71</v>
      </c>
      <c r="E225" s="124" t="s">
        <v>320</v>
      </c>
      <c r="F225" s="124" t="s">
        <v>321</v>
      </c>
      <c r="I225" s="117"/>
      <c r="J225" s="125">
        <f>BK225</f>
        <v>0</v>
      </c>
      <c r="L225" s="114"/>
      <c r="M225" s="119"/>
      <c r="P225" s="120">
        <f>SUM(P226:P227)</f>
        <v>0</v>
      </c>
      <c r="R225" s="120">
        <f>SUM(R226:R227)</f>
        <v>0</v>
      </c>
      <c r="T225" s="121">
        <f>SUM(T226:T227)</f>
        <v>0</v>
      </c>
      <c r="AR225" s="115" t="s">
        <v>140</v>
      </c>
      <c r="AT225" s="122" t="s">
        <v>71</v>
      </c>
      <c r="AU225" s="122" t="s">
        <v>77</v>
      </c>
      <c r="AY225" s="115" t="s">
        <v>115</v>
      </c>
      <c r="BK225" s="123">
        <f>SUM(BK226:BK227)</f>
        <v>0</v>
      </c>
    </row>
    <row r="226" spans="2:65" s="1" customFormat="1" ht="16.5" customHeight="1">
      <c r="B226" s="31"/>
      <c r="C226" s="126" t="s">
        <v>322</v>
      </c>
      <c r="D226" s="126" t="s">
        <v>117</v>
      </c>
      <c r="E226" s="127" t="s">
        <v>323</v>
      </c>
      <c r="F226" s="128" t="s">
        <v>324</v>
      </c>
      <c r="G226" s="129" t="s">
        <v>234</v>
      </c>
      <c r="H226" s="130">
        <v>1</v>
      </c>
      <c r="I226" s="131"/>
      <c r="J226" s="132">
        <f>ROUND(I226*H226,2)</f>
        <v>0</v>
      </c>
      <c r="K226" s="128" t="s">
        <v>121</v>
      </c>
      <c r="L226" s="31"/>
      <c r="M226" s="133" t="s">
        <v>1</v>
      </c>
      <c r="N226" s="134" t="s">
        <v>37</v>
      </c>
      <c r="P226" s="135">
        <f>O226*H226</f>
        <v>0</v>
      </c>
      <c r="Q226" s="135">
        <v>0</v>
      </c>
      <c r="R226" s="135">
        <f>Q226*H226</f>
        <v>0</v>
      </c>
      <c r="S226" s="135">
        <v>0</v>
      </c>
      <c r="T226" s="136">
        <f>S226*H226</f>
        <v>0</v>
      </c>
      <c r="AR226" s="137" t="s">
        <v>325</v>
      </c>
      <c r="AT226" s="137" t="s">
        <v>117</v>
      </c>
      <c r="AU226" s="137" t="s">
        <v>79</v>
      </c>
      <c r="AY226" s="16" t="s">
        <v>115</v>
      </c>
      <c r="BE226" s="138">
        <f>IF(N226="základní",J226,0)</f>
        <v>0</v>
      </c>
      <c r="BF226" s="138">
        <f>IF(N226="snížená",J226,0)</f>
        <v>0</v>
      </c>
      <c r="BG226" s="138">
        <f>IF(N226="zákl. přenesená",J226,0)</f>
        <v>0</v>
      </c>
      <c r="BH226" s="138">
        <f>IF(N226="sníž. přenesená",J226,0)</f>
        <v>0</v>
      </c>
      <c r="BI226" s="138">
        <f>IF(N226="nulová",J226,0)</f>
        <v>0</v>
      </c>
      <c r="BJ226" s="16" t="s">
        <v>77</v>
      </c>
      <c r="BK226" s="138">
        <f>ROUND(I226*H226,2)</f>
        <v>0</v>
      </c>
      <c r="BL226" s="16" t="s">
        <v>325</v>
      </c>
      <c r="BM226" s="137" t="s">
        <v>326</v>
      </c>
    </row>
    <row r="227" spans="2:65" s="13" customFormat="1">
      <c r="B227" s="146"/>
      <c r="D227" s="140" t="s">
        <v>128</v>
      </c>
      <c r="E227" s="147" t="s">
        <v>1</v>
      </c>
      <c r="F227" s="148" t="s">
        <v>327</v>
      </c>
      <c r="H227" s="149">
        <v>1</v>
      </c>
      <c r="I227" s="150"/>
      <c r="L227" s="146"/>
      <c r="M227" s="151"/>
      <c r="T227" s="152"/>
      <c r="AT227" s="147" t="s">
        <v>128</v>
      </c>
      <c r="AU227" s="147" t="s">
        <v>79</v>
      </c>
      <c r="AV227" s="13" t="s">
        <v>79</v>
      </c>
      <c r="AW227" s="13" t="s">
        <v>29</v>
      </c>
      <c r="AX227" s="13" t="s">
        <v>77</v>
      </c>
      <c r="AY227" s="147" t="s">
        <v>115</v>
      </c>
    </row>
    <row r="228" spans="2:65" s="11" customFormat="1" ht="22.9" customHeight="1">
      <c r="B228" s="114"/>
      <c r="D228" s="115" t="s">
        <v>71</v>
      </c>
      <c r="E228" s="124" t="s">
        <v>328</v>
      </c>
      <c r="F228" s="124" t="s">
        <v>329</v>
      </c>
      <c r="I228" s="117"/>
      <c r="J228" s="125">
        <f>BK228</f>
        <v>0</v>
      </c>
      <c r="L228" s="114"/>
      <c r="M228" s="119"/>
      <c r="P228" s="120">
        <f>P229</f>
        <v>0</v>
      </c>
      <c r="R228" s="120">
        <f>R229</f>
        <v>0</v>
      </c>
      <c r="T228" s="121">
        <f>T229</f>
        <v>0</v>
      </c>
      <c r="AR228" s="115" t="s">
        <v>140</v>
      </c>
      <c r="AT228" s="122" t="s">
        <v>71</v>
      </c>
      <c r="AU228" s="122" t="s">
        <v>77</v>
      </c>
      <c r="AY228" s="115" t="s">
        <v>115</v>
      </c>
      <c r="BK228" s="123">
        <f>BK229</f>
        <v>0</v>
      </c>
    </row>
    <row r="229" spans="2:65" s="1" customFormat="1" ht="16.5" customHeight="1">
      <c r="B229" s="31"/>
      <c r="C229" s="126" t="s">
        <v>330</v>
      </c>
      <c r="D229" s="126" t="s">
        <v>117</v>
      </c>
      <c r="E229" s="127" t="s">
        <v>331</v>
      </c>
      <c r="F229" s="128" t="s">
        <v>329</v>
      </c>
      <c r="G229" s="129" t="s">
        <v>234</v>
      </c>
      <c r="H229" s="130">
        <v>1</v>
      </c>
      <c r="I229" s="131"/>
      <c r="J229" s="132">
        <f>ROUND(I229*H229,2)</f>
        <v>0</v>
      </c>
      <c r="K229" s="128" t="s">
        <v>121</v>
      </c>
      <c r="L229" s="31"/>
      <c r="M229" s="170" t="s">
        <v>1</v>
      </c>
      <c r="N229" s="171" t="s">
        <v>37</v>
      </c>
      <c r="O229" s="172"/>
      <c r="P229" s="173">
        <f>O229*H229</f>
        <v>0</v>
      </c>
      <c r="Q229" s="173">
        <v>0</v>
      </c>
      <c r="R229" s="173">
        <f>Q229*H229</f>
        <v>0</v>
      </c>
      <c r="S229" s="173">
        <v>0</v>
      </c>
      <c r="T229" s="174">
        <f>S229*H229</f>
        <v>0</v>
      </c>
      <c r="AR229" s="137" t="s">
        <v>325</v>
      </c>
      <c r="AT229" s="137" t="s">
        <v>117</v>
      </c>
      <c r="AU229" s="137" t="s">
        <v>79</v>
      </c>
      <c r="AY229" s="16" t="s">
        <v>115</v>
      </c>
      <c r="BE229" s="138">
        <f>IF(N229="základní",J229,0)</f>
        <v>0</v>
      </c>
      <c r="BF229" s="138">
        <f>IF(N229="snížená",J229,0)</f>
        <v>0</v>
      </c>
      <c r="BG229" s="138">
        <f>IF(N229="zákl. přenesená",J229,0)</f>
        <v>0</v>
      </c>
      <c r="BH229" s="138">
        <f>IF(N229="sníž. přenesená",J229,0)</f>
        <v>0</v>
      </c>
      <c r="BI229" s="138">
        <f>IF(N229="nulová",J229,0)</f>
        <v>0</v>
      </c>
      <c r="BJ229" s="16" t="s">
        <v>77</v>
      </c>
      <c r="BK229" s="138">
        <f>ROUND(I229*H229,2)</f>
        <v>0</v>
      </c>
      <c r="BL229" s="16" t="s">
        <v>325</v>
      </c>
      <c r="BM229" s="137" t="s">
        <v>332</v>
      </c>
    </row>
    <row r="230" spans="2:65" s="1" customFormat="1" ht="6.95" customHeight="1">
      <c r="B230" s="43"/>
      <c r="C230" s="44"/>
      <c r="D230" s="44"/>
      <c r="E230" s="44"/>
      <c r="F230" s="44"/>
      <c r="G230" s="44"/>
      <c r="H230" s="44"/>
      <c r="I230" s="44"/>
      <c r="J230" s="44"/>
      <c r="K230" s="44"/>
      <c r="L230" s="31"/>
    </row>
  </sheetData>
  <sheetProtection sheet="1" objects="1" scenarios="1"/>
  <autoFilter ref="C125:K229" xr:uid="{00000000-0009-0000-0000-000001000000}"/>
  <mergeCells count="6">
    <mergeCell ref="E118:H118"/>
    <mergeCell ref="L2:V2"/>
    <mergeCell ref="E7:H7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A332E4A1650E489A47F85C220F620C" ma:contentTypeVersion="15" ma:contentTypeDescription="Vytvoří nový dokument" ma:contentTypeScope="" ma:versionID="284114913aef78610f0d0a45ef689446">
  <xsd:schema xmlns:xsd="http://www.w3.org/2001/XMLSchema" xmlns:xs="http://www.w3.org/2001/XMLSchema" xmlns:p="http://schemas.microsoft.com/office/2006/metadata/properties" xmlns:ns2="8a2c2e2e-3b78-44d9-be78-512f67825553" xmlns:ns3="3447db3e-abfb-4926-9e3c-9bffb1c05736" targetNamespace="http://schemas.microsoft.com/office/2006/metadata/properties" ma:root="true" ma:fieldsID="68906b88951e93e5208aa3678f689355" ns2:_="" ns3:_="">
    <xsd:import namespace="8a2c2e2e-3b78-44d9-be78-512f67825553"/>
    <xsd:import namespace="3447db3e-abfb-4926-9e3c-9bffb1c0573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c2e2e-3b78-44d9-be78-512f6782555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a2bb43e2-5947-4080-9864-145d15ad678f}" ma:internalName="TaxCatchAll" ma:showField="CatchAllData" ma:web="8a2c2e2e-3b78-44d9-be78-512f678255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47db3e-abfb-4926-9e3c-9bffb1c057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8ebab824-97d4-4cc2-8cf4-3d8dff2f16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2c2e2e-3b78-44d9-be78-512f67825553" xsi:nil="true"/>
    <lcf76f155ced4ddcb4097134ff3c332f xmlns="3447db3e-abfb-4926-9e3c-9bffb1c057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0AD632-1358-4D45-81BB-AC53D3F922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2c2e2e-3b78-44d9-be78-512f67825553"/>
    <ds:schemaRef ds:uri="3447db3e-abfb-4926-9e3c-9bffb1c057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124F5E-D1F9-4BB7-9723-80AAC9EA5C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CF22E5-EAB6-4608-AD3C-6E2BB954617A}">
  <ds:schemaRefs>
    <ds:schemaRef ds:uri="http://schemas.microsoft.com/office/2006/metadata/properties"/>
    <ds:schemaRef ds:uri="http://schemas.microsoft.com/office/infopath/2007/PartnerControls"/>
    <ds:schemaRef ds:uri="8a2c2e2e-3b78-44d9-be78-512f67825553"/>
    <ds:schemaRef ds:uri="3447db3e-abfb-4926-9e3c-9bffb1c057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2026-13 - Osazení vjezdov...</vt:lpstr>
      <vt:lpstr>'2026-13 - Osazení vjezdov...'!Názvy_tisku</vt:lpstr>
      <vt:lpstr>'Rekapitulace stavby'!Názvy_tisku</vt:lpstr>
      <vt:lpstr>'2026-13 - Osazení vjezdov...'!Oblast_tisku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Ondřej Beran</dc:creator>
  <cp:lastModifiedBy>Krabcová Alena</cp:lastModifiedBy>
  <dcterms:created xsi:type="dcterms:W3CDTF">2026-10-02T08:24:34Z</dcterms:created>
  <dcterms:modified xsi:type="dcterms:W3CDTF">2026-10-09T21:18:09Z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0x010100BBA332E4A1650E489A47F85C220F620C</vt:lpwstr>
  </property>
</Properties>
</file>